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3.bin" ContentType="application/vnd.openxmlformats-officedocument.spreadsheetml.customProperty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0.xml" ContentType="application/vnd.openxmlformats-officedocument.spreadsheetml.externalLink+xml"/>
  <Override PartName="/xl/customProperty4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.matzanke\Documents\Logistics_Processes+Procedures\Construction\"/>
    </mc:Choice>
  </mc:AlternateContent>
  <bookViews>
    <workbookView xWindow="0" yWindow="0" windowWidth="27570" windowHeight="11970"/>
  </bookViews>
  <sheets>
    <sheet name="Cover sheet" sheetId="4" r:id="rId1"/>
    <sheet name="LDNM" sheetId="1" r:id="rId2"/>
    <sheet name="ClaimKeyCodes" sheetId="3" r:id="rId3"/>
    <sheet name="Change History" sheetId="5" r:id="rId4"/>
    <sheet name="Data" sheetId="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BOB1">[1]!_BOB1</definedName>
    <definedName name="_BOB2">[1]!_BOB2</definedName>
    <definedName name="_BOB3">[1]!_BOB3</definedName>
    <definedName name="_BOB4">[1]!_BOB4</definedName>
    <definedName name="_BOB5">[1]!_BOB5</definedName>
    <definedName name="_BOB6">[1]!_BOB6</definedName>
    <definedName name="_bob7">#REF!</definedName>
    <definedName name="_bob8">[1]!_bob8</definedName>
    <definedName name="_tom1">[1]!_tom1</definedName>
    <definedName name="_tom10" localSheetId="3" hidden="1">{#N/A,#N/A,TRUE,"COVER SHEET";#N/A,#N/A,TRUE,"STUDY SUMMARY";#N/A,#N/A,TRUE,"ACT BREAKDOWN"}</definedName>
    <definedName name="_tom10" hidden="1">{#N/A,#N/A,TRUE,"COVER SHEET";#N/A,#N/A,TRUE,"STUDY SUMMARY";#N/A,#N/A,TRUE,"ACT BREAKDOWN"}</definedName>
    <definedName name="_tom2">[1]!_tom2</definedName>
    <definedName name="_tom3">[1]!_tom3</definedName>
    <definedName name="_tom4">[1]!_tom4</definedName>
    <definedName name="_tom5">[1]!_tom5</definedName>
    <definedName name="_tom6">[1]!_tom6</definedName>
    <definedName name="_tom7">[1]!_tom7</definedName>
    <definedName name="_tom9">[1]!_tom9</definedName>
    <definedName name="_XX1">[1]!_XX1</definedName>
    <definedName name="Annual_Vol">[2]Takt!$H$31:$H$35</definedName>
    <definedName name="BOB">[1]!BOB</definedName>
    <definedName name="BottomRow">#REF!</definedName>
    <definedName name="CALCCOST">#REF!</definedName>
    <definedName name="CALCINV">#REF!</definedName>
    <definedName name="CALCPR">#REF!</definedName>
    <definedName name="cash">#REF!</definedName>
    <definedName name="Cell_Qty">[2]Takt!$U$31:$U$35</definedName>
    <definedName name="Cell_Qty_on_MBC">'[2]Machine Balance'!$N$5</definedName>
    <definedName name="Changeover">'[3]MachBal (DC&amp;Mach)'!$T$9:$T$19</definedName>
    <definedName name="Chart">'[2]Machine Balance'!$C$65</definedName>
    <definedName name="ClearData">[1]!ClearData</definedName>
    <definedName name="ClearData2">[1]!ClearData2</definedName>
    <definedName name="CO_Dur">'[2]Machine Balance'!$L$10:$L$20</definedName>
    <definedName name="CO_Freq">'[2]Machine Balance'!$M$10:$M$20</definedName>
    <definedName name="CO_Percent">'[2]Machine Balance'!$AJ$10:$AJ$20</definedName>
    <definedName name="CO_Time_per_Cycle">'[2]Machine Balance'!$AK$10:$AK$20</definedName>
    <definedName name="Cons_Chg_Interv">'[2]Machine Balance'!$O$10:$O$20</definedName>
    <definedName name="Cons_Dur">'[2]Machine Balance'!$N$10:$N$20</definedName>
    <definedName name="Cons_Freq">'[2]Machine Balance'!$O$10:$O$20</definedName>
    <definedName name="Cons_Percent">'[2]Machine Balance'!$AL$10:$AL$20</definedName>
    <definedName name="Cons_Time_per_Cycle">'[2]Machine Balance'!$AM$10:$AM$20</definedName>
    <definedName name="Corrugated_Board">'[4]Supplier Packaging Info Old'!$N$26</definedName>
    <definedName name="COST">'[5]Without JOBS Impact'!$B$13</definedName>
    <definedName name="Cost_per_Machine">'[2]Machine Balance'!$E$10:$E$20</definedName>
    <definedName name="csh">#REF!</definedName>
    <definedName name="Cum_FTQ_Loss">'[2]Machine Balance'!$S$10:$S$20</definedName>
    <definedName name="Cycle_Time">[6]OperBal!$I$18</definedName>
    <definedName name="Daily_Vol">[2]Takt!$K$31:$L$35</definedName>
    <definedName name="Data_Input">#REF!</definedName>
    <definedName name="Day_Week">[7]Takt!#REF!</definedName>
    <definedName name="DeleteRows">[1]!DeleteRows</definedName>
    <definedName name="DeleteRows2">[1]!DeleteRows2</definedName>
    <definedName name="DeleteTaktLine">[1]!DeleteTaktLine</definedName>
    <definedName name="DeleteTaktLine2">[1]!DeleteTaktLine2</definedName>
    <definedName name="DELPHIPTNEWPTsep2000">#REF!</definedName>
    <definedName name="Design_Cycle_Time">#REF!</definedName>
    <definedName name="Design_Cycle_Time_on_MB">'[2]Machine Balance'!$P$25</definedName>
    <definedName name="Design_Thruput_Rate">'[2]Machine Balance'!$V$25</definedName>
    <definedName name="Details">'[3]Process Flow Chart'!$A$14</definedName>
    <definedName name="Downstream_Loss_Contribution">'[2]Machine Balance'!$AQ$10:$AQ$20</definedName>
    <definedName name="_xlnm.Print_Area" localSheetId="0">'Cover sheet'!$A$1:$H$52</definedName>
    <definedName name="DS_CLTQ">'[2]Machine Balance'!$S$5</definedName>
    <definedName name="Duration">#REF!</definedName>
    <definedName name="Eff_Mach_CT">'[2]Machine Balance'!$P$10:$P$20</definedName>
    <definedName name="Eff_Mach_CT_Sys">'[2]Machine Balance'!$U$10:$U$20</definedName>
    <definedName name="Eff_Sys_Thru">'[2]Machine Balance'!$V$23</definedName>
    <definedName name="EraseUserInputLF">[1]!EraseUserInputLF</definedName>
    <definedName name="EraseUserInputSF">[1]!EraseUserInputSF</definedName>
    <definedName name="EST">'[2]Machine Balance'!$V$10:$V$20</definedName>
    <definedName name="F">'[8]SL-17205236'!#REF!</definedName>
    <definedName name="FACTOR">#REF!</definedName>
    <definedName name="faxes">'[9]Groups-Names'!$E$12:$E$14</definedName>
    <definedName name="form7">"p!$A$1:$W$53"</definedName>
    <definedName name="Form7Detail">'[3]Process Flow Chart'!$A$15:$W$71</definedName>
    <definedName name="Form7PrtRange">'[3]Process Flow Chart'!$A$15:$W$72</definedName>
    <definedName name="FTQ_Loss">'[2]Machine Balance'!$J$10:$J$20</definedName>
    <definedName name="FTQ_per_Cycle">'[2]Machine Balance'!$AH$10:$AH$20</definedName>
    <definedName name="GARY">'[10]2002 SL'!$J$50:$T$51</definedName>
    <definedName name="HeaderDetail">'[3]Process Flow Chart'!$Q$7,'[3]Process Flow Chart'!$Q$9,'[3]Process Flow Chart'!$Q$11,'[3]Process Flow Chart'!$V$11,'[3]Process Flow Chart'!$V$12</definedName>
    <definedName name="I.E.">'[9]Groups-Names'!$A$16:$A$18</definedName>
    <definedName name="InsertRows">[1]!InsertRows</definedName>
    <definedName name="InsertRows2">[1]!InsertRows2</definedName>
    <definedName name="InsertTaktLineSF">[1]!InsertTaktLineSF</definedName>
    <definedName name="IoI_Mach_Qty_1">'[2]Incr Inv Tool'!$K$10:$K$19</definedName>
    <definedName name="LeadTime">[1]!LeadTime</definedName>
    <definedName name="LeadTime2">[1]!LeadTime2</definedName>
    <definedName name="LTA">'[3]Process Flow Chart'!#REF!</definedName>
    <definedName name="Mach_DT_per_Cycle">'[2]Machine Balance'!$AI$10:$AI$20</definedName>
    <definedName name="Mach_Qty">'[2]Machine Balance'!$D$10:$D$20</definedName>
    <definedName name="Machine_CT">'[2]Machine Balance'!$AE$10:$AE$20</definedName>
    <definedName name="Machine_DT">'[2]Machine Balance'!$K$10:$K$20</definedName>
    <definedName name="Machine_Name">'[2]Machine Balance'!$C$10:$C$20</definedName>
    <definedName name="Manufacturing_Eng.">'[9]Groups-Names'!$D$12:$D$14</definedName>
    <definedName name="MB_Chart">'[2]Machine Balance'!$A$66</definedName>
    <definedName name="MB_Data_Input">'[2]Machine Balance'!$A$3</definedName>
    <definedName name="MB_Takt_DCT_Table">'[2]Machine Balance'!$BQ$5</definedName>
    <definedName name="Module_Takt_Time">'[6]Takt - 1 Shift'!$F$21</definedName>
    <definedName name="Namen_Stufe">[11]Stammdaten!$A$23:$E$35</definedName>
    <definedName name="NEWCOST">#REF!</definedName>
    <definedName name="NEWFACT">#REF!</definedName>
    <definedName name="NEWPR">#REF!</definedName>
    <definedName name="Next_Increment_Machine_Qty">'[2]Incr Inv Tool'!$K$10:$K$19</definedName>
    <definedName name="NON">[1]!NON</definedName>
    <definedName name="NonValueAddedTotal">'[3]Process Flow Chart'!#REF!</definedName>
    <definedName name="NPV">'[12]CASH FLOW'!$B$64</definedName>
    <definedName name="Op_L_Un">'[2]Machine Balance'!$AF$10:$AF$20</definedName>
    <definedName name="Op_Name">'[2]Machine Balance'!$C$10:$C$20</definedName>
    <definedName name="Operating_CT">'[2]Machine Balance'!$AG$10:$AG$20</definedName>
    <definedName name="OPPROF">'[5]Without JOBS Impact'!$C$10</definedName>
    <definedName name="Ops_per_Day">#REF!</definedName>
    <definedName name="Packaging">'[9]Groups-Names'!$B$10:$B$13</definedName>
    <definedName name="PAGE_TOTAL">'[3]Process Flow Chart'!$A$72</definedName>
    <definedName name="Pcs_per_Cycle">'[2]Machine Balance'!$G$10:$G$20</definedName>
    <definedName name="Pcs_per_Op_Cycle">#REF!</definedName>
    <definedName name="prce">#REF!</definedName>
    <definedName name="PRICE">'[5]Without JOBS Impact'!$B$12</definedName>
    <definedName name="Process">'[9]Groups-Names'!$E$4:$E$7</definedName>
    <definedName name="ProcessTime">'[3]Process Flow Chart'!$I$15:$J$71</definedName>
    <definedName name="ProcFlowChart">'[3]Process Flow Chart'!$X$72:$AC$144</definedName>
    <definedName name="Product">'[9]Groups-Names'!$D$4:$D$9</definedName>
    <definedName name="Project">'[6]Workshop Summary'!$C$5</definedName>
    <definedName name="Qty_of_Cells">[13]Takt!$Z$27</definedName>
    <definedName name="rate2">#REF!</definedName>
    <definedName name="rate3">'[14]SL-OPTION A'!$J$67:$T$68</definedName>
    <definedName name="rates">#REF!</definedName>
    <definedName name="RATES1">#REF!</definedName>
    <definedName name="rates2">#REF!</definedName>
    <definedName name="rates3">#REF!</definedName>
    <definedName name="RATES4">#REF!</definedName>
    <definedName name="RATES5">#REF!</definedName>
    <definedName name="RATES6">#REF!</definedName>
    <definedName name="RATES7">#REF!</definedName>
    <definedName name="Releases">'[9]Groups-Names'!$C$22:$C$28</definedName>
    <definedName name="ROI">'[12]CASH FLOW'!$B$67</definedName>
    <definedName name="row_hieght">[1]!row_hieght</definedName>
    <definedName name="RSC">'[4]Supplier Packaging Info Old'!$F$26</definedName>
    <definedName name="SaveForm">[1]!SaveForm</definedName>
    <definedName name="SaveForm2">[1]!SaveForm2</definedName>
    <definedName name="Sch_Days_per_Wk">[2]Takt!$K$11</definedName>
    <definedName name="Sch_Days_per_Yr">[2]Takt!$K$10</definedName>
    <definedName name="Sch_Run_Time">'[6]Takt - 1 Shift'!$F$10</definedName>
    <definedName name="SRT_GTE3">[2]Takt!$W$9:$AD$14</definedName>
    <definedName name="SRT_LT3">[2]Takt!$S$9:$V$14</definedName>
    <definedName name="SRT_per_Day">'[2]Machine Balance'!$AM$5</definedName>
    <definedName name="Sys_Cap_CT">'[2]Machine Balance'!$BN$4</definedName>
    <definedName name="System_CT">'[2]Machine Balance'!$J$25</definedName>
    <definedName name="System_Downtime">'[2]Machine Balance'!$T$10:$T$20</definedName>
    <definedName name="System_Level">'[2]Machine Balance'!$AA$34</definedName>
    <definedName name="table">#REF!</definedName>
    <definedName name="TABLE2">#REF!</definedName>
    <definedName name="TABLE3">#REF!</definedName>
    <definedName name="Takt_Range">[2]Takt!$M$31:$T$35</definedName>
    <definedName name="Takt_Table">[2]Takt!$F$31:$AD$35</definedName>
    <definedName name="Takt_Time">'[6]Takt - 1 Shift'!$F$22</definedName>
    <definedName name="Takt_Time_on_MB">'[2]Machine Balance'!$P$5</definedName>
    <definedName name="Takt_Time_per_Module">#REF!</definedName>
    <definedName name="TARGET_OP_TABLE">#REF!</definedName>
    <definedName name="TARGETOP">#REF!</definedName>
    <definedName name="TARGETPR">#REF!</definedName>
    <definedName name="TAXRATE">'[5]Without JOBS Impact'!$B$9</definedName>
    <definedName name="Team_Leaders">'[9]Groups-Names'!$C$4:$C$7</definedName>
    <definedName name="Teams">'[9]Groups-Names'!$B$4:$B$8</definedName>
    <definedName name="Time">#REF!</definedName>
    <definedName name="todayy">#REF!</definedName>
    <definedName name="TopRow">#REF!</definedName>
    <definedName name="Total_Available_Minutes_Day">'[6]Takt - 1 Shift'!$F$7</definedName>
    <definedName name="Total_Equip_Invest">'[2]Machine Balance'!$E$23</definedName>
    <definedName name="TotalLeadTime">'[3]Process Flow Chart'!$AA$111</definedName>
    <definedName name="UNITCOST">#REF!</definedName>
    <definedName name="UNITMATL">#REF!</definedName>
    <definedName name="UPDATE_SCALE">[1]!UPDATE_SCALE</definedName>
    <definedName name="UPDATE_SCALE2">[1]!UPDATE_SCALE2</definedName>
    <definedName name="ValueAddedTotal">'[3]Process Flow Chart'!#REF!</definedName>
    <definedName name="Vol_Achieved">#REF!</definedName>
    <definedName name="Vol_Table">[2]Takt!$F$31:$L$35</definedName>
    <definedName name="Wks_per_Yr">[2]Takt!$K$12</definedName>
    <definedName name="wrn.STUDY." localSheetId="3" hidden="1">{#N/A,#N/A,TRUE,"COVER SHEET";#N/A,#N/A,TRUE,"STUDY SUMMARY";#N/A,#N/A,TRUE,"ACT BREAKDOWN"}</definedName>
    <definedName name="wrn.STUDY." hidden="1">{#N/A,#N/A,TRUE,"COVER SHEET";#N/A,#N/A,TRUE,"STUDY SUMMARY";#N/A,#N/A,TRUE,"ACT BREAKDOWN"}</definedName>
    <definedName name="XXX">[1]!XXX</definedName>
    <definedName name="xxxx">[1]!xxxx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AB44" i="1"/>
  <c r="I34" i="3"/>
  <c r="AG44" i="1" s="1"/>
  <c r="H34" i="3"/>
  <c r="AF44" i="1" s="1"/>
  <c r="G34" i="3"/>
  <c r="AE44" i="1" s="1"/>
  <c r="F34" i="3"/>
  <c r="AD44" i="1" s="1"/>
  <c r="E34" i="3"/>
  <c r="AC44" i="1" s="1"/>
  <c r="X21" i="1" l="1"/>
  <c r="V21" i="1"/>
  <c r="U21" i="1"/>
  <c r="T21" i="1"/>
  <c r="R21" i="1"/>
  <c r="O21" i="1"/>
  <c r="V20" i="1"/>
  <c r="T20" i="1"/>
  <c r="S20" i="1"/>
  <c r="R20" i="1"/>
  <c r="Q20" i="1"/>
  <c r="P20" i="1"/>
  <c r="O20" i="1"/>
  <c r="U19" i="1"/>
  <c r="T19" i="1"/>
  <c r="S19" i="1"/>
  <c r="Q19" i="1"/>
  <c r="P19" i="1"/>
  <c r="O19" i="1"/>
  <c r="P18" i="1"/>
  <c r="Q17" i="1"/>
  <c r="P17" i="1"/>
  <c r="O17" i="1"/>
  <c r="Q16" i="1"/>
  <c r="N16" i="1"/>
  <c r="AB50" i="1"/>
  <c r="W21" i="1" s="1"/>
  <c r="AD50" i="1"/>
  <c r="I40" i="3"/>
  <c r="AG50" i="1" s="1"/>
  <c r="H40" i="3"/>
  <c r="AF50" i="1" s="1"/>
  <c r="G40" i="3"/>
  <c r="AE50" i="1" s="1"/>
  <c r="F40" i="3"/>
  <c r="E40" i="3"/>
  <c r="AC50" i="1" s="1"/>
  <c r="O16" i="1" l="1"/>
  <c r="N19" i="1"/>
  <c r="N17" i="1" l="1"/>
  <c r="N18" i="1"/>
  <c r="N20" i="1"/>
  <c r="N21" i="1"/>
  <c r="AF51" i="1"/>
  <c r="AD51" i="1"/>
  <c r="AB51" i="1"/>
  <c r="AB49" i="1"/>
  <c r="AB48" i="1"/>
  <c r="AB47" i="1"/>
  <c r="AG46" i="1"/>
  <c r="AF46" i="1"/>
  <c r="AB46" i="1"/>
  <c r="AD45" i="1"/>
  <c r="AB45" i="1"/>
  <c r="AB43" i="1"/>
  <c r="Q21" i="1" s="1"/>
  <c r="AB42" i="1"/>
  <c r="AD41" i="1"/>
  <c r="AB41" i="1"/>
  <c r="AB40" i="1"/>
  <c r="AB39" i="1"/>
  <c r="AB38" i="1"/>
  <c r="AB37" i="1"/>
  <c r="AG36" i="1"/>
  <c r="AB36" i="1"/>
  <c r="AB35" i="1"/>
  <c r="AB34" i="1"/>
  <c r="AE33" i="1"/>
  <c r="AD33" i="1"/>
  <c r="AB33" i="1"/>
  <c r="AB32" i="1"/>
  <c r="AB31" i="1"/>
  <c r="AB30" i="1"/>
  <c r="R19" i="1" s="1"/>
  <c r="AD29" i="1"/>
  <c r="AB29" i="1"/>
  <c r="AB28" i="1"/>
  <c r="AB27" i="1"/>
  <c r="AB26" i="1"/>
  <c r="AE25" i="1"/>
  <c r="AD25" i="1"/>
  <c r="AB25" i="1"/>
  <c r="AB24" i="1"/>
  <c r="AB23" i="1"/>
  <c r="AG22" i="1"/>
  <c r="AF22" i="1"/>
  <c r="AB22" i="1"/>
  <c r="AB21" i="1"/>
  <c r="AD20" i="1"/>
  <c r="AB20" i="1"/>
  <c r="AB19" i="1"/>
  <c r="P16" i="1" s="1"/>
  <c r="I16" i="1" s="1"/>
  <c r="I41" i="3"/>
  <c r="AG51" i="1" s="1"/>
  <c r="H41" i="3"/>
  <c r="I39" i="3"/>
  <c r="AG49" i="1" s="1"/>
  <c r="H39" i="3"/>
  <c r="AF49" i="1" s="1"/>
  <c r="I38" i="3"/>
  <c r="AG48" i="1" s="1"/>
  <c r="H38" i="3"/>
  <c r="AF48" i="1" s="1"/>
  <c r="I37" i="3"/>
  <c r="AG47" i="1" s="1"/>
  <c r="H37" i="3"/>
  <c r="AF47" i="1" s="1"/>
  <c r="I36" i="3"/>
  <c r="H36" i="3"/>
  <c r="I35" i="3"/>
  <c r="AG45" i="1" s="1"/>
  <c r="H35" i="3"/>
  <c r="AF45" i="1" s="1"/>
  <c r="I33" i="3"/>
  <c r="AG43" i="1" s="1"/>
  <c r="H33" i="3"/>
  <c r="AF43" i="1" s="1"/>
  <c r="I32" i="3"/>
  <c r="AG42" i="1" s="1"/>
  <c r="H32" i="3"/>
  <c r="AF42" i="1" s="1"/>
  <c r="I31" i="3"/>
  <c r="AG41" i="1" s="1"/>
  <c r="H31" i="3"/>
  <c r="AF41" i="1" s="1"/>
  <c r="I30" i="3"/>
  <c r="AG40" i="1" s="1"/>
  <c r="H30" i="3"/>
  <c r="AF40" i="1" s="1"/>
  <c r="I29" i="3"/>
  <c r="AG39" i="1" s="1"/>
  <c r="H29" i="3"/>
  <c r="AF39" i="1" s="1"/>
  <c r="I28" i="3"/>
  <c r="AG38" i="1" s="1"/>
  <c r="H28" i="3"/>
  <c r="AF38" i="1" s="1"/>
  <c r="I27" i="3"/>
  <c r="AG37" i="1" s="1"/>
  <c r="H27" i="3"/>
  <c r="AF37" i="1" s="1"/>
  <c r="I26" i="3"/>
  <c r="H26" i="3"/>
  <c r="AF36" i="1" s="1"/>
  <c r="I25" i="3"/>
  <c r="AG35" i="1" s="1"/>
  <c r="H25" i="3"/>
  <c r="AF35" i="1" s="1"/>
  <c r="I24" i="3"/>
  <c r="AG34" i="1" s="1"/>
  <c r="H24" i="3"/>
  <c r="AF34" i="1" s="1"/>
  <c r="I23" i="3"/>
  <c r="AG33" i="1" s="1"/>
  <c r="H23" i="3"/>
  <c r="AF33" i="1" s="1"/>
  <c r="I22" i="3"/>
  <c r="AG32" i="1" s="1"/>
  <c r="H22" i="3"/>
  <c r="AF32" i="1" s="1"/>
  <c r="I21" i="3"/>
  <c r="AG31" i="1" s="1"/>
  <c r="H21" i="3"/>
  <c r="AF31" i="1" s="1"/>
  <c r="I20" i="3"/>
  <c r="AG30" i="1" s="1"/>
  <c r="H20" i="3"/>
  <c r="AF30" i="1" s="1"/>
  <c r="I19" i="3"/>
  <c r="AG29" i="1" s="1"/>
  <c r="H19" i="3"/>
  <c r="AF29" i="1" s="1"/>
  <c r="I18" i="3"/>
  <c r="AG28" i="1" s="1"/>
  <c r="H18" i="3"/>
  <c r="AF28" i="1" s="1"/>
  <c r="I17" i="3"/>
  <c r="AG27" i="1" s="1"/>
  <c r="H17" i="3"/>
  <c r="AF27" i="1" s="1"/>
  <c r="I16" i="3"/>
  <c r="AG26" i="1" s="1"/>
  <c r="H16" i="3"/>
  <c r="AF26" i="1" s="1"/>
  <c r="I15" i="3"/>
  <c r="AG25" i="1" s="1"/>
  <c r="H15" i="3"/>
  <c r="AF25" i="1" s="1"/>
  <c r="I14" i="3"/>
  <c r="AG24" i="1" s="1"/>
  <c r="H14" i="3"/>
  <c r="AF24" i="1" s="1"/>
  <c r="I13" i="3"/>
  <c r="AG23" i="1" s="1"/>
  <c r="H13" i="3"/>
  <c r="AF23" i="1" s="1"/>
  <c r="I12" i="3"/>
  <c r="H12" i="3"/>
  <c r="I11" i="3"/>
  <c r="AG21" i="1" s="1"/>
  <c r="H11" i="3"/>
  <c r="AF21" i="1" s="1"/>
  <c r="I10" i="3"/>
  <c r="AG20" i="1" s="1"/>
  <c r="H10" i="3"/>
  <c r="AF20" i="1" s="1"/>
  <c r="I9" i="3"/>
  <c r="AG19" i="1" s="1"/>
  <c r="H9" i="3"/>
  <c r="AF19" i="1" s="1"/>
  <c r="I8" i="3"/>
  <c r="AG18" i="1" s="1"/>
  <c r="H8" i="3"/>
  <c r="AF18" i="1" s="1"/>
  <c r="AB18" i="1"/>
  <c r="G41" i="3"/>
  <c r="AE51" i="1" s="1"/>
  <c r="F41" i="3"/>
  <c r="E41" i="3"/>
  <c r="AC51" i="1" s="1"/>
  <c r="G39" i="3"/>
  <c r="AE49" i="1" s="1"/>
  <c r="F39" i="3"/>
  <c r="AD49" i="1" s="1"/>
  <c r="E39" i="3"/>
  <c r="AC49" i="1" s="1"/>
  <c r="G38" i="3"/>
  <c r="AE48" i="1" s="1"/>
  <c r="F38" i="3"/>
  <c r="AD48" i="1" s="1"/>
  <c r="E38" i="3"/>
  <c r="AC48" i="1" s="1"/>
  <c r="G37" i="3"/>
  <c r="AE47" i="1" s="1"/>
  <c r="F37" i="3"/>
  <c r="AD47" i="1" s="1"/>
  <c r="E37" i="3"/>
  <c r="AC47" i="1" s="1"/>
  <c r="G36" i="3"/>
  <c r="AE46" i="1" s="1"/>
  <c r="F36" i="3"/>
  <c r="AD46" i="1" s="1"/>
  <c r="E36" i="3"/>
  <c r="AC46" i="1" s="1"/>
  <c r="G35" i="3"/>
  <c r="AE45" i="1" s="1"/>
  <c r="F35" i="3"/>
  <c r="E35" i="3"/>
  <c r="AC45" i="1" s="1"/>
  <c r="G33" i="3"/>
  <c r="AE43" i="1" s="1"/>
  <c r="F33" i="3"/>
  <c r="AD43" i="1" s="1"/>
  <c r="E33" i="3"/>
  <c r="AC43" i="1" s="1"/>
  <c r="G32" i="3"/>
  <c r="AE42" i="1" s="1"/>
  <c r="F32" i="3"/>
  <c r="AD42" i="1" s="1"/>
  <c r="E32" i="3"/>
  <c r="AC42" i="1" s="1"/>
  <c r="G31" i="3"/>
  <c r="AE41" i="1" s="1"/>
  <c r="F31" i="3"/>
  <c r="E31" i="3"/>
  <c r="AC41" i="1" s="1"/>
  <c r="G30" i="3"/>
  <c r="AE40" i="1" s="1"/>
  <c r="F30" i="3"/>
  <c r="AD40" i="1" s="1"/>
  <c r="E30" i="3"/>
  <c r="AC40" i="1" s="1"/>
  <c r="G29" i="3"/>
  <c r="AE39" i="1" s="1"/>
  <c r="F29" i="3"/>
  <c r="AD39" i="1" s="1"/>
  <c r="E29" i="3"/>
  <c r="AC39" i="1" s="1"/>
  <c r="G28" i="3"/>
  <c r="AE38" i="1" s="1"/>
  <c r="F28" i="3"/>
  <c r="AD38" i="1" s="1"/>
  <c r="E28" i="3"/>
  <c r="AC38" i="1" s="1"/>
  <c r="G27" i="3"/>
  <c r="AE37" i="1" s="1"/>
  <c r="F27" i="3"/>
  <c r="AD37" i="1" s="1"/>
  <c r="E27" i="3"/>
  <c r="AC37" i="1" s="1"/>
  <c r="G26" i="3"/>
  <c r="AE36" i="1" s="1"/>
  <c r="F26" i="3"/>
  <c r="AD36" i="1" s="1"/>
  <c r="E26" i="3"/>
  <c r="AC36" i="1" s="1"/>
  <c r="G25" i="3"/>
  <c r="AE35" i="1" s="1"/>
  <c r="F25" i="3"/>
  <c r="AD35" i="1" s="1"/>
  <c r="E25" i="3"/>
  <c r="AC35" i="1" s="1"/>
  <c r="G24" i="3"/>
  <c r="AE34" i="1" s="1"/>
  <c r="F24" i="3"/>
  <c r="AD34" i="1" s="1"/>
  <c r="E24" i="3"/>
  <c r="AC34" i="1" s="1"/>
  <c r="G23" i="3"/>
  <c r="F23" i="3"/>
  <c r="E23" i="3"/>
  <c r="AC33" i="1" s="1"/>
  <c r="G22" i="3"/>
  <c r="AE32" i="1" s="1"/>
  <c r="F22" i="3"/>
  <c r="AD32" i="1" s="1"/>
  <c r="E22" i="3"/>
  <c r="AC32" i="1" s="1"/>
  <c r="G21" i="3"/>
  <c r="AE31" i="1" s="1"/>
  <c r="F21" i="3"/>
  <c r="AD31" i="1" s="1"/>
  <c r="E21" i="3"/>
  <c r="AC31" i="1" s="1"/>
  <c r="G20" i="3"/>
  <c r="AE30" i="1" s="1"/>
  <c r="F20" i="3"/>
  <c r="AD30" i="1" s="1"/>
  <c r="E20" i="3"/>
  <c r="AC30" i="1" s="1"/>
  <c r="G19" i="3"/>
  <c r="AE29" i="1" s="1"/>
  <c r="F19" i="3"/>
  <c r="E19" i="3"/>
  <c r="AC29" i="1" s="1"/>
  <c r="G18" i="3"/>
  <c r="AE28" i="1" s="1"/>
  <c r="F18" i="3"/>
  <c r="AD28" i="1" s="1"/>
  <c r="E18" i="3"/>
  <c r="AC28" i="1" s="1"/>
  <c r="G17" i="3"/>
  <c r="AE27" i="1" s="1"/>
  <c r="F17" i="3"/>
  <c r="AD27" i="1" s="1"/>
  <c r="E17" i="3"/>
  <c r="AC27" i="1" s="1"/>
  <c r="G16" i="3"/>
  <c r="AE26" i="1" s="1"/>
  <c r="F16" i="3"/>
  <c r="AD26" i="1" s="1"/>
  <c r="E16" i="3"/>
  <c r="AC26" i="1" s="1"/>
  <c r="G15" i="3"/>
  <c r="F15" i="3"/>
  <c r="E15" i="3"/>
  <c r="AC25" i="1" s="1"/>
  <c r="G14" i="3"/>
  <c r="AE24" i="1" s="1"/>
  <c r="F14" i="3"/>
  <c r="AD24" i="1" s="1"/>
  <c r="E14" i="3"/>
  <c r="AC24" i="1" s="1"/>
  <c r="G13" i="3"/>
  <c r="AE23" i="1" s="1"/>
  <c r="F13" i="3"/>
  <c r="AD23" i="1" s="1"/>
  <c r="E13" i="3"/>
  <c r="AC23" i="1" s="1"/>
  <c r="G12" i="3"/>
  <c r="AE22" i="1" s="1"/>
  <c r="F12" i="3"/>
  <c r="AD22" i="1" s="1"/>
  <c r="E12" i="3"/>
  <c r="AC22" i="1" s="1"/>
  <c r="G11" i="3"/>
  <c r="AE21" i="1" s="1"/>
  <c r="F11" i="3"/>
  <c r="AD21" i="1" s="1"/>
  <c r="E11" i="3"/>
  <c r="AC21" i="1" s="1"/>
  <c r="G10" i="3"/>
  <c r="AE20" i="1" s="1"/>
  <c r="F10" i="3"/>
  <c r="E10" i="3"/>
  <c r="AC20" i="1" s="1"/>
  <c r="G9" i="3"/>
  <c r="AE19" i="1" s="1"/>
  <c r="F9" i="3"/>
  <c r="AD19" i="1" s="1"/>
  <c r="E9" i="3"/>
  <c r="AC19" i="1" s="1"/>
  <c r="G8" i="3"/>
  <c r="AE18" i="1" s="1"/>
  <c r="F8" i="3"/>
  <c r="AD18" i="1" s="1"/>
  <c r="E8" i="3"/>
  <c r="AC18" i="1" s="1"/>
  <c r="L22" i="1"/>
  <c r="O18" i="1" l="1"/>
  <c r="I18" i="1" s="1"/>
  <c r="K18" i="1" s="1"/>
  <c r="U20" i="1"/>
  <c r="R17" i="1"/>
  <c r="S21" i="1"/>
  <c r="K21" i="1" s="1"/>
  <c r="K16" i="1"/>
  <c r="I21" i="1" l="1"/>
  <c r="I17" i="1"/>
  <c r="K17" i="1" s="1"/>
  <c r="I20" i="1"/>
  <c r="K20" i="1" s="1"/>
  <c r="I19" i="1"/>
  <c r="K19" i="1" s="1"/>
  <c r="K22" i="1" l="1"/>
</calcChain>
</file>

<file path=xl/sharedStrings.xml><?xml version="1.0" encoding="utf-8"?>
<sst xmlns="http://schemas.openxmlformats.org/spreadsheetml/2006/main" count="359" uniqueCount="164">
  <si>
    <t>Document Owner:</t>
  </si>
  <si>
    <t xml:space="preserve">Document ID: </t>
  </si>
  <si>
    <t xml:space="preserve">Revision: </t>
  </si>
  <si>
    <t>001</t>
  </si>
  <si>
    <t>Document Title:</t>
  </si>
  <si>
    <t>Release Date:</t>
  </si>
  <si>
    <t xml:space="preserve">Funct. Area: </t>
  </si>
  <si>
    <t>LOGISTICS DEFECT MATERIAL NOTIFICATION</t>
  </si>
  <si>
    <t>General Information</t>
  </si>
  <si>
    <t>Affected plant:</t>
  </si>
  <si>
    <t>Select</t>
  </si>
  <si>
    <t>Phone:</t>
  </si>
  <si>
    <t>Detected by:</t>
  </si>
  <si>
    <t>email:</t>
  </si>
  <si>
    <t>Supplier Information</t>
  </si>
  <si>
    <t>Supplier name:</t>
  </si>
  <si>
    <t>Contact:</t>
  </si>
  <si>
    <t>Supplier address:</t>
  </si>
  <si>
    <t>Discrepancies From Agreed Process</t>
  </si>
  <si>
    <t>No.</t>
  </si>
  <si>
    <t>Defect code</t>
  </si>
  <si>
    <t>Penalties</t>
  </si>
  <si>
    <t>Discrepancy at:</t>
  </si>
  <si>
    <t>Defect code:</t>
  </si>
  <si>
    <t>Penalty (Basic)</t>
  </si>
  <si>
    <t>Re-
occurancy</t>
  </si>
  <si>
    <t>Penalty (Total)</t>
  </si>
  <si>
    <t>Currency</t>
  </si>
  <si>
    <t>EUR</t>
  </si>
  <si>
    <t>USD</t>
  </si>
  <si>
    <t>MXN</t>
  </si>
  <si>
    <t>CNY</t>
  </si>
  <si>
    <t>Packaging:</t>
  </si>
  <si>
    <t>Log01</t>
  </si>
  <si>
    <t>Packaging</t>
  </si>
  <si>
    <t>Damaged packaging</t>
  </si>
  <si>
    <t>Delivery:</t>
  </si>
  <si>
    <t>Log02</t>
  </si>
  <si>
    <t>Wrong packaging</t>
  </si>
  <si>
    <t>Parts:</t>
  </si>
  <si>
    <t>Log03</t>
  </si>
  <si>
    <t>Soiled packaging</t>
  </si>
  <si>
    <t>Labeling:</t>
  </si>
  <si>
    <t>Log04</t>
  </si>
  <si>
    <t>Delivery</t>
  </si>
  <si>
    <t>Delivery too early</t>
  </si>
  <si>
    <t>ASN:</t>
  </si>
  <si>
    <t>Log05</t>
  </si>
  <si>
    <t>Delivery too late</t>
  </si>
  <si>
    <t>Log06</t>
  </si>
  <si>
    <t>Over delivery</t>
  </si>
  <si>
    <t>Penalty SUM:</t>
  </si>
  <si>
    <t>Log07</t>
  </si>
  <si>
    <t>Under delivery</t>
  </si>
  <si>
    <t>Reason For Discrepancies &amp; Corrective Actions</t>
  </si>
  <si>
    <t>Log08</t>
  </si>
  <si>
    <t>Parts</t>
  </si>
  <si>
    <t>Wrong parts</t>
  </si>
  <si>
    <t>Problem:</t>
  </si>
  <si>
    <t>Log09</t>
  </si>
  <si>
    <t>Mixed parts</t>
  </si>
  <si>
    <t>Log10</t>
  </si>
  <si>
    <t>Labeling</t>
  </si>
  <si>
    <t xml:space="preserve">Missing Label </t>
  </si>
  <si>
    <t>Cause:</t>
  </si>
  <si>
    <t>Log11</t>
  </si>
  <si>
    <t>Illegible Label</t>
  </si>
  <si>
    <t>Log12</t>
  </si>
  <si>
    <t>Missing delivery note number (field 3)</t>
  </si>
  <si>
    <t>Action (Short Term):</t>
  </si>
  <si>
    <t>Log13</t>
  </si>
  <si>
    <t>Missing or wrong customer part number (field 8)</t>
  </si>
  <si>
    <t>Log14</t>
  </si>
  <si>
    <t>Missing or wrong quantity (field 9)</t>
  </si>
  <si>
    <t>Action (Long Term):</t>
  </si>
  <si>
    <t>Log15</t>
  </si>
  <si>
    <t>Missing supplier number (field 12)</t>
  </si>
  <si>
    <t>Log16</t>
  </si>
  <si>
    <t>Wrongly attached Label</t>
  </si>
  <si>
    <t>Responsible:</t>
  </si>
  <si>
    <t>Log17</t>
  </si>
  <si>
    <t>ASN</t>
  </si>
  <si>
    <t xml:space="preserve">Missing ASN </t>
  </si>
  <si>
    <t>Log18</t>
  </si>
  <si>
    <t>Missing delivery note number</t>
  </si>
  <si>
    <t>Date:</t>
  </si>
  <si>
    <t>Log19</t>
  </si>
  <si>
    <t>Missing supplier number</t>
  </si>
  <si>
    <t>Log20</t>
  </si>
  <si>
    <t>Missing or wrong order number</t>
  </si>
  <si>
    <t>Remarks/Photos:</t>
  </si>
  <si>
    <t>Log21</t>
  </si>
  <si>
    <t>Missing or wrong customer part number</t>
  </si>
  <si>
    <t>Log22</t>
  </si>
  <si>
    <t>Missing or wrong part quantity</t>
  </si>
  <si>
    <t>Log23</t>
  </si>
  <si>
    <t>Wrong or incomplete packaging data (container type, quantity of containers, quantity of parts per container, etc)</t>
  </si>
  <si>
    <t>Log24</t>
  </si>
  <si>
    <t>ASN too late - forwarding more than 15 minutes after departure of carrier</t>
  </si>
  <si>
    <t>Log25</t>
  </si>
  <si>
    <t xml:space="preserve">Missing Delivery Note </t>
  </si>
  <si>
    <t>Log26</t>
  </si>
  <si>
    <t>Illegible Delivery Note</t>
  </si>
  <si>
    <t>Log27</t>
  </si>
  <si>
    <t>Log28</t>
  </si>
  <si>
    <t>Log29</t>
  </si>
  <si>
    <t>The receipt of this complaint has to be confirmed on the same day by email.</t>
  </si>
  <si>
    <t>Log30</t>
  </si>
  <si>
    <t>Log31</t>
  </si>
  <si>
    <t>Log32</t>
  </si>
  <si>
    <t>Wrong or incomplete data of packaging (container type, quantity of containers, quantity of parts per container, etc)</t>
  </si>
  <si>
    <t>Issued by:</t>
  </si>
  <si>
    <t>Revision 1.0</t>
  </si>
  <si>
    <t>Publisher:</t>
  </si>
  <si>
    <t>Gian Franco Buscemi</t>
  </si>
  <si>
    <t>Christian Matzanke</t>
  </si>
  <si>
    <t>Vice President Purchasing</t>
  </si>
  <si>
    <t>Global Logistics Director</t>
  </si>
  <si>
    <t xml:space="preserve">This document is the property of TriStone Flowtech. Its reproduction or transfer to third parties is strictly prohibited, as is its partial </t>
  </si>
  <si>
    <t>or total use, in any way, for purposes other than those for which it was drafted. Failure to comply with the above may lead to prosecution.</t>
  </si>
  <si>
    <t>REVISION / APPROVAL HISTORY</t>
  </si>
  <si>
    <t>Revision
Date</t>
  </si>
  <si>
    <t>Revision Level</t>
  </si>
  <si>
    <t>Revision Comments</t>
  </si>
  <si>
    <t>Document
Owner / Title</t>
  </si>
  <si>
    <t>Document
Approver / Title</t>
  </si>
  <si>
    <t>Signature</t>
  </si>
  <si>
    <t>Approval Date</t>
  </si>
  <si>
    <t>1</t>
  </si>
  <si>
    <t>First Edition</t>
  </si>
  <si>
    <t>Christian Matzanke
(Global Log. Director)
Gian Franco Buscemi
(VP Purchasing)</t>
  </si>
  <si>
    <t>N/A</t>
  </si>
  <si>
    <t>Tristone Cerkezkoey [Turkey]</t>
  </si>
  <si>
    <t>Tristone Chihuahua [Mexico]</t>
  </si>
  <si>
    <t>Tristone Cirie [Italy]</t>
  </si>
  <si>
    <t>Tristone Delicias [Mexico]</t>
  </si>
  <si>
    <t>Tristone Hradek [Czech Rep.]</t>
  </si>
  <si>
    <t>Tristone Nantes [France]</t>
  </si>
  <si>
    <t>Tristone Ninguo [China]</t>
  </si>
  <si>
    <t>Tristone Nova Bana [Slovakia]</t>
  </si>
  <si>
    <t>Tristone Pune [India]</t>
  </si>
  <si>
    <t>Tristone Tarazona [Spain]</t>
  </si>
  <si>
    <t>Tristone Walbrzych [Poland]</t>
  </si>
  <si>
    <t>Tristone Wuxi [China]</t>
  </si>
  <si>
    <t>Conversion rate:</t>
  </si>
  <si>
    <t>X</t>
  </si>
  <si>
    <t>3 or more</t>
  </si>
  <si>
    <t>TRY</t>
  </si>
  <si>
    <t>INR</t>
  </si>
  <si>
    <t>Logistics Defect Material Notification</t>
  </si>
  <si>
    <t>Annex 3:</t>
  </si>
  <si>
    <r>
      <t xml:space="preserve">Please fill all </t>
    </r>
    <r>
      <rPr>
        <b/>
        <sz val="10"/>
        <color rgb="FFFFC000"/>
        <rFont val="Calibri"/>
        <family val="2"/>
        <scheme val="minor"/>
      </rPr>
      <t>"ORANGE"</t>
    </r>
    <r>
      <rPr>
        <b/>
        <sz val="10"/>
        <color rgb="FFFF0000"/>
        <rFont val="Calibri"/>
        <family val="2"/>
        <scheme val="minor"/>
      </rPr>
      <t xml:space="preserve"> highlighted cells that apply! Click "Select" for drop down boxes.</t>
    </r>
  </si>
  <si>
    <t>Operations - Logistics</t>
  </si>
  <si>
    <t>Global Log. Dir. / VP Purchasing</t>
  </si>
  <si>
    <t>Del. Note / Invoice</t>
  </si>
  <si>
    <t>Missing or wrong Incoterms</t>
  </si>
  <si>
    <t>D. Note/Inv.:</t>
  </si>
  <si>
    <t>Log33</t>
  </si>
  <si>
    <t>Delivery Note / Invoice</t>
  </si>
  <si>
    <t>Tristone Flowtech Logistics Claim Key Codes</t>
  </si>
  <si>
    <t>Within 5 working days corrective actions have to be reported using this document to Logistics department of affected Tristone Group plant.</t>
  </si>
  <si>
    <t>Log34</t>
  </si>
  <si>
    <t>Missing other required shipping documents (e.g. Certificate of Country of Origin, Conformity Certicates, Security Data Sheet, etc.)</t>
  </si>
  <si>
    <t>TFO_F_14_LDMN_Log. Defect Mat. Notif.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</si>
</sst>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43" formatCode="_-* #,##0.00_-;\-* #,##0.00_-;_-* &quot;-&quot;??_-;_-@_-"/>
    <numFmt numFmtId="164" formatCode="yyyy\-mm\-dd"/>
    <numFmt numFmtId="165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3" tint="-0.499984740745262"/>
      <name val="Calibri"/>
      <family val="2"/>
      <charset val="238"/>
      <scheme val="minor"/>
    </font>
    <font>
      <sz val="7"/>
      <color theme="3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22"/>
      <color theme="1"/>
      <name val="Calibri"/>
      <family val="2"/>
      <scheme val="minor"/>
    </font>
    <font>
      <b/>
      <sz val="14"/>
      <color theme="4" tint="-0.249977111117893"/>
      <name val="Calibri"/>
      <family val="2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C001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medium">
        <color indexed="64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rgb="FFFFC000"/>
      </top>
      <bottom style="thin">
        <color rgb="FFFFC000"/>
      </bottom>
      <diagonal/>
    </border>
    <border>
      <left/>
      <right style="medium">
        <color indexed="64"/>
      </right>
      <top style="thin">
        <color rgb="FFFFC000"/>
      </top>
      <bottom style="thin">
        <color rgb="FFFFC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0" fillId="0" borderId="0"/>
    <xf numFmtId="43" fontId="34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Font="1"/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0" xfId="0" applyFont="1" applyAlignment="1">
      <alignment vertical="top"/>
    </xf>
    <xf numFmtId="0" fontId="3" fillId="2" borderId="14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2" fontId="10" fillId="5" borderId="22" xfId="0" applyNumberFormat="1" applyFont="1" applyFill="1" applyBorder="1" applyAlignment="1">
      <alignment horizontal="center" vertical="center" wrapText="1"/>
    </xf>
    <xf numFmtId="2" fontId="0" fillId="5" borderId="14" xfId="0" applyNumberFormat="1" applyFont="1" applyFill="1" applyBorder="1" applyAlignment="1">
      <alignment horizontal="center" vertical="center"/>
    </xf>
    <xf numFmtId="2" fontId="0" fillId="5" borderId="9" xfId="0" applyNumberFormat="1" applyFont="1" applyFill="1" applyBorder="1" applyAlignment="1">
      <alignment horizontal="center" vertical="center"/>
    </xf>
    <xf numFmtId="0" fontId="0" fillId="0" borderId="27" xfId="0" applyFont="1" applyBorder="1"/>
    <xf numFmtId="0" fontId="9" fillId="0" borderId="28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2" fontId="10" fillId="5" borderId="14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2" fontId="10" fillId="5" borderId="8" xfId="0" applyNumberFormat="1" applyFont="1" applyFill="1" applyBorder="1" applyAlignment="1">
      <alignment horizontal="center" vertical="center" wrapText="1"/>
    </xf>
    <xf numFmtId="2" fontId="0" fillId="5" borderId="8" xfId="0" applyNumberFormat="1" applyFont="1" applyFill="1" applyBorder="1" applyAlignment="1">
      <alignment horizontal="center" vertical="center"/>
    </xf>
    <xf numFmtId="2" fontId="0" fillId="5" borderId="30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2" fontId="0" fillId="5" borderId="4" xfId="0" applyNumberFormat="1" applyFont="1" applyFill="1" applyBorder="1" applyAlignment="1">
      <alignment horizontal="center" vertical="center"/>
    </xf>
    <xf numFmtId="2" fontId="0" fillId="5" borderId="31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2" fontId="11" fillId="2" borderId="12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9" xfId="0" applyFont="1" applyFill="1" applyBorder="1" applyAlignment="1">
      <alignment vertical="center"/>
    </xf>
    <xf numFmtId="0" fontId="9" fillId="7" borderId="28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0" fillId="5" borderId="8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/>
    <xf numFmtId="0" fontId="15" fillId="3" borderId="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21" fillId="12" borderId="24" xfId="1" applyFont="1" applyFill="1" applyBorder="1" applyAlignment="1" applyProtection="1">
      <alignment horizontal="center" vertical="center" wrapText="1"/>
    </xf>
    <xf numFmtId="0" fontId="21" fillId="12" borderId="25" xfId="1" applyFont="1" applyFill="1" applyBorder="1" applyAlignment="1" applyProtection="1">
      <alignment horizontal="center" vertical="center" wrapText="1"/>
    </xf>
    <xf numFmtId="0" fontId="21" fillId="12" borderId="25" xfId="1" applyFont="1" applyFill="1" applyBorder="1" applyAlignment="1" applyProtection="1">
      <alignment horizontal="center" vertical="center"/>
    </xf>
    <xf numFmtId="0" fontId="21" fillId="12" borderId="26" xfId="1" applyFont="1" applyFill="1" applyBorder="1" applyAlignment="1" applyProtection="1">
      <alignment horizontal="center" vertical="center" wrapText="1"/>
    </xf>
    <xf numFmtId="164" fontId="22" fillId="0" borderId="21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49" fontId="22" fillId="0" borderId="22" xfId="0" applyNumberFormat="1" applyFont="1" applyFill="1" applyBorder="1" applyAlignment="1">
      <alignment horizontal="left" vertical="center" wrapText="1"/>
    </xf>
    <xf numFmtId="49" fontId="22" fillId="0" borderId="22" xfId="0" applyNumberFormat="1" applyFont="1" applyFill="1" applyBorder="1" applyAlignment="1">
      <alignment horizontal="center" vertical="center"/>
    </xf>
    <xf numFmtId="164" fontId="22" fillId="0" borderId="23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14" xfId="0" applyNumberFormat="1" applyFont="1" applyFill="1" applyBorder="1" applyAlignment="1">
      <alignment horizontal="left" vertical="center" wrapText="1"/>
    </xf>
    <xf numFmtId="49" fontId="23" fillId="0" borderId="14" xfId="0" applyNumberFormat="1" applyFont="1" applyFill="1" applyBorder="1" applyAlignment="1">
      <alignment horizontal="center" vertical="center"/>
    </xf>
    <xf numFmtId="164" fontId="23" fillId="0" borderId="36" xfId="0" applyNumberFormat="1" applyFont="1" applyBorder="1" applyAlignment="1">
      <alignment horizontal="center" vertical="center"/>
    </xf>
    <xf numFmtId="164" fontId="23" fillId="0" borderId="29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center" vertical="center"/>
    </xf>
    <xf numFmtId="164" fontId="23" fillId="0" borderId="30" xfId="0" applyNumberFormat="1" applyFont="1" applyBorder="1" applyAlignment="1">
      <alignment horizontal="center" vertical="center"/>
    </xf>
    <xf numFmtId="0" fontId="0" fillId="0" borderId="0" xfId="0" applyFont="1" applyProtection="1"/>
    <xf numFmtId="0" fontId="24" fillId="0" borderId="0" xfId="0" applyFont="1" applyFill="1" applyBorder="1" applyAlignment="1" applyProtection="1">
      <alignment vertical="center"/>
    </xf>
    <xf numFmtId="0" fontId="25" fillId="0" borderId="37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2" fontId="10" fillId="0" borderId="22" xfId="0" applyNumberFormat="1" applyFont="1" applyFill="1" applyBorder="1" applyAlignment="1" applyProtection="1">
      <alignment horizontal="center" vertical="center" wrapText="1"/>
    </xf>
    <xf numFmtId="2" fontId="0" fillId="0" borderId="22" xfId="0" applyNumberFormat="1" applyFont="1" applyBorder="1" applyAlignment="1" applyProtection="1">
      <alignment horizontal="center" vertical="center"/>
    </xf>
    <xf numFmtId="2" fontId="0" fillId="0" borderId="23" xfId="0" applyNumberFormat="1" applyFont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2" fontId="10" fillId="0" borderId="14" xfId="0" applyNumberFormat="1" applyFont="1" applyFill="1" applyBorder="1" applyAlignment="1" applyProtection="1">
      <alignment horizontal="center" vertical="center" wrapText="1"/>
    </xf>
    <xf numFmtId="2" fontId="0" fillId="0" borderId="14" xfId="0" applyNumberFormat="1" applyFont="1" applyBorder="1" applyAlignment="1" applyProtection="1">
      <alignment horizontal="center" vertical="center"/>
    </xf>
    <xf numFmtId="2" fontId="0" fillId="0" borderId="36" xfId="0" applyNumberFormat="1" applyFont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2" fontId="10" fillId="0" borderId="8" xfId="0" applyNumberFormat="1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2" fontId="10" fillId="0" borderId="22" xfId="0" applyNumberFormat="1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2" fontId="10" fillId="0" borderId="14" xfId="0" applyNumberFormat="1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2" fontId="10" fillId="0" borderId="8" xfId="0" applyNumberFormat="1" applyFont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vertical="center"/>
    </xf>
    <xf numFmtId="0" fontId="9" fillId="7" borderId="22" xfId="0" applyFont="1" applyFill="1" applyBorder="1" applyAlignment="1" applyProtection="1">
      <alignment vertical="center"/>
    </xf>
    <xf numFmtId="0" fontId="9" fillId="7" borderId="29" xfId="0" applyFont="1" applyFill="1" applyBorder="1" applyAlignment="1" applyProtection="1">
      <alignment vertical="center"/>
    </xf>
    <xf numFmtId="0" fontId="9" fillId="7" borderId="28" xfId="0" applyFont="1" applyFill="1" applyBorder="1" applyAlignment="1" applyProtection="1">
      <alignment vertical="center"/>
    </xf>
    <xf numFmtId="0" fontId="9" fillId="7" borderId="14" xfId="0" applyFont="1" applyFill="1" applyBorder="1" applyAlignment="1" applyProtection="1">
      <alignment vertical="center"/>
    </xf>
    <xf numFmtId="0" fontId="10" fillId="0" borderId="14" xfId="0" applyFont="1" applyBorder="1" applyAlignment="1" applyProtection="1">
      <alignment vertical="center" wrapText="1"/>
    </xf>
    <xf numFmtId="0" fontId="9" fillId="7" borderId="8" xfId="0" applyFont="1" applyFill="1" applyBorder="1" applyAlignment="1" applyProtection="1">
      <alignment vertical="center"/>
    </xf>
    <xf numFmtId="0" fontId="10" fillId="0" borderId="8" xfId="0" applyFont="1" applyBorder="1" applyAlignment="1" applyProtection="1">
      <alignment vertical="center" wrapText="1"/>
    </xf>
    <xf numFmtId="2" fontId="0" fillId="0" borderId="8" xfId="0" applyNumberFormat="1" applyFont="1" applyBorder="1" applyAlignment="1" applyProtection="1">
      <alignment horizontal="center" vertical="center"/>
    </xf>
    <xf numFmtId="2" fontId="0" fillId="0" borderId="30" xfId="0" applyNumberFormat="1" applyFont="1" applyBorder="1" applyAlignment="1" applyProtection="1">
      <alignment horizontal="center" vertical="center"/>
    </xf>
    <xf numFmtId="6" fontId="0" fillId="0" borderId="0" xfId="0" applyNumberFormat="1" applyFont="1" applyProtection="1"/>
    <xf numFmtId="0" fontId="10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26" fillId="3" borderId="1" xfId="0" applyFont="1" applyFill="1" applyBorder="1" applyAlignment="1">
      <alignment vertical="center"/>
    </xf>
    <xf numFmtId="0" fontId="23" fillId="3" borderId="0" xfId="0" applyFont="1" applyFill="1" applyBorder="1"/>
    <xf numFmtId="0" fontId="26" fillId="3" borderId="0" xfId="0" applyFont="1" applyFill="1" applyBorder="1" applyAlignment="1">
      <alignment vertical="center"/>
    </xf>
    <xf numFmtId="0" fontId="26" fillId="3" borderId="0" xfId="0" quotePrefix="1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0" fontId="29" fillId="2" borderId="2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2" fontId="0" fillId="5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Protection="1"/>
    <xf numFmtId="0" fontId="23" fillId="3" borderId="34" xfId="0" applyFont="1" applyFill="1" applyBorder="1" applyProtection="1"/>
    <xf numFmtId="0" fontId="26" fillId="3" borderId="34" xfId="0" applyFont="1" applyFill="1" applyBorder="1" applyAlignment="1" applyProtection="1">
      <alignment vertical="center"/>
    </xf>
    <xf numFmtId="0" fontId="26" fillId="3" borderId="35" xfId="0" applyFont="1" applyFill="1" applyBorder="1" applyAlignment="1" applyProtection="1">
      <alignment vertical="center"/>
    </xf>
    <xf numFmtId="0" fontId="23" fillId="3" borderId="27" xfId="0" applyFont="1" applyFill="1" applyBorder="1" applyProtection="1"/>
    <xf numFmtId="0" fontId="23" fillId="3" borderId="0" xfId="0" applyFont="1" applyFill="1" applyBorder="1" applyProtection="1"/>
    <xf numFmtId="0" fontId="26" fillId="3" borderId="0" xfId="0" applyFont="1" applyFill="1" applyBorder="1" applyAlignment="1" applyProtection="1">
      <alignment vertical="center"/>
    </xf>
    <xf numFmtId="0" fontId="26" fillId="3" borderId="0" xfId="0" quotePrefix="1" applyFont="1" applyFill="1" applyBorder="1" applyAlignment="1" applyProtection="1">
      <alignment vertical="center"/>
    </xf>
    <xf numFmtId="0" fontId="26" fillId="3" borderId="38" xfId="0" applyFont="1" applyFill="1" applyBorder="1" applyAlignment="1" applyProtection="1">
      <alignment vertical="center"/>
    </xf>
    <xf numFmtId="0" fontId="23" fillId="3" borderId="39" xfId="0" applyFont="1" applyFill="1" applyBorder="1" applyProtection="1"/>
    <xf numFmtId="0" fontId="23" fillId="3" borderId="2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26" fillId="3" borderId="40" xfId="0" applyFont="1" applyFill="1" applyBorder="1" applyAlignment="1" applyProtection="1">
      <alignment vertical="center"/>
    </xf>
    <xf numFmtId="0" fontId="0" fillId="4" borderId="0" xfId="0" applyFont="1" applyFill="1"/>
    <xf numFmtId="14" fontId="26" fillId="3" borderId="0" xfId="0" applyNumberFormat="1" applyFont="1" applyFill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vertical="top"/>
    </xf>
    <xf numFmtId="0" fontId="0" fillId="3" borderId="42" xfId="0" applyFont="1" applyFill="1" applyBorder="1" applyAlignment="1">
      <alignment vertical="top"/>
    </xf>
    <xf numFmtId="0" fontId="0" fillId="3" borderId="43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0" fontId="23" fillId="3" borderId="33" xfId="0" applyFont="1" applyFill="1" applyBorder="1"/>
    <xf numFmtId="0" fontId="23" fillId="3" borderId="34" xfId="0" applyFont="1" applyFill="1" applyBorder="1"/>
    <xf numFmtId="0" fontId="26" fillId="3" borderId="34" xfId="0" applyFont="1" applyFill="1" applyBorder="1" applyAlignment="1">
      <alignment vertical="center"/>
    </xf>
    <xf numFmtId="0" fontId="26" fillId="3" borderId="35" xfId="0" applyFont="1" applyFill="1" applyBorder="1" applyAlignment="1">
      <alignment vertical="center"/>
    </xf>
    <xf numFmtId="0" fontId="23" fillId="3" borderId="27" xfId="0" applyFont="1" applyFill="1" applyBorder="1"/>
    <xf numFmtId="0" fontId="26" fillId="3" borderId="38" xfId="0" applyFont="1" applyFill="1" applyBorder="1" applyAlignment="1">
      <alignment vertical="center"/>
    </xf>
    <xf numFmtId="14" fontId="26" fillId="3" borderId="38" xfId="0" applyNumberFormat="1" applyFont="1" applyFill="1" applyBorder="1" applyAlignment="1">
      <alignment vertical="center"/>
    </xf>
    <xf numFmtId="0" fontId="29" fillId="2" borderId="5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/>
    </xf>
    <xf numFmtId="0" fontId="10" fillId="0" borderId="25" xfId="0" applyFont="1" applyBorder="1" applyAlignment="1" applyProtection="1">
      <alignment vertical="center" wrapText="1"/>
    </xf>
    <xf numFmtId="0" fontId="9" fillId="7" borderId="24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 wrapText="1"/>
    </xf>
    <xf numFmtId="0" fontId="0" fillId="0" borderId="0" xfId="0" applyFont="1" applyBorder="1"/>
    <xf numFmtId="2" fontId="0" fillId="5" borderId="22" xfId="0" applyNumberFormat="1" applyFont="1" applyFill="1" applyBorder="1" applyAlignment="1">
      <alignment horizontal="center" vertical="center"/>
    </xf>
    <xf numFmtId="2" fontId="0" fillId="5" borderId="5" xfId="0" applyNumberFormat="1" applyFont="1" applyFill="1" applyBorder="1" applyAlignment="1">
      <alignment horizontal="center" vertical="center"/>
    </xf>
    <xf numFmtId="2" fontId="0" fillId="5" borderId="23" xfId="0" applyNumberFormat="1" applyFont="1" applyFill="1" applyBorder="1" applyAlignment="1">
      <alignment horizontal="center" vertical="center"/>
    </xf>
    <xf numFmtId="2" fontId="0" fillId="5" borderId="36" xfId="0" applyNumberFormat="1" applyFont="1" applyFill="1" applyBorder="1" applyAlignment="1">
      <alignment horizontal="center" vertical="center"/>
    </xf>
    <xf numFmtId="2" fontId="0" fillId="5" borderId="55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vertical="center" wrapText="1"/>
    </xf>
    <xf numFmtId="165" fontId="4" fillId="3" borderId="9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9" fillId="10" borderId="2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vertical="center" wrapText="1"/>
      <protection locked="0"/>
    </xf>
    <xf numFmtId="0" fontId="2" fillId="13" borderId="59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57" xfId="0" applyFont="1" applyFill="1" applyBorder="1" applyAlignment="1">
      <alignment horizontal="center" vertical="center"/>
    </xf>
    <xf numFmtId="0" fontId="3" fillId="0" borderId="54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58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59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57" xfId="0" applyFont="1" applyBorder="1" applyAlignment="1" applyProtection="1">
      <alignment horizontal="left" vertical="top" wrapText="1"/>
      <protection locked="0"/>
    </xf>
    <xf numFmtId="0" fontId="12" fillId="2" borderId="5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58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0" fillId="13" borderId="59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0" fontId="0" fillId="13" borderId="5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9" fillId="11" borderId="60" xfId="0" applyFont="1" applyFill="1" applyBorder="1" applyAlignment="1">
      <alignment horizontal="center" vertical="center" wrapText="1"/>
    </xf>
    <xf numFmtId="0" fontId="9" fillId="11" borderId="61" xfId="0" applyFont="1" applyFill="1" applyBorder="1" applyAlignment="1">
      <alignment horizontal="center" vertical="center" wrapText="1"/>
    </xf>
    <xf numFmtId="0" fontId="9" fillId="11" borderId="62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9" fillId="9" borderId="22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9" fillId="2" borderId="54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50" xfId="0" applyFont="1" applyFill="1" applyBorder="1" applyAlignment="1">
      <alignment horizontal="left" vertical="center"/>
    </xf>
    <xf numFmtId="0" fontId="29" fillId="2" borderId="18" xfId="0" applyFont="1" applyFill="1" applyBorder="1" applyAlignment="1">
      <alignment horizontal="left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>
      <alignment horizontal="left" vertical="center"/>
    </xf>
    <xf numFmtId="0" fontId="29" fillId="2" borderId="25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164" fontId="26" fillId="3" borderId="0" xfId="0" applyNumberFormat="1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left"/>
    </xf>
    <xf numFmtId="0" fontId="32" fillId="0" borderId="20" xfId="0" applyFont="1" applyBorder="1" applyAlignment="1">
      <alignment horizontal="left"/>
    </xf>
    <xf numFmtId="0" fontId="32" fillId="0" borderId="46" xfId="0" applyFont="1" applyBorder="1" applyAlignment="1">
      <alignment horizontal="left"/>
    </xf>
    <xf numFmtId="0" fontId="29" fillId="2" borderId="51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31" fillId="11" borderId="22" xfId="0" applyFont="1" applyFill="1" applyBorder="1" applyAlignment="1" applyProtection="1">
      <alignment horizontal="center" vertical="center" wrapText="1"/>
    </xf>
    <xf numFmtId="0" fontId="31" fillId="11" borderId="14" xfId="0" applyFont="1" applyFill="1" applyBorder="1" applyAlignment="1" applyProtection="1">
      <alignment horizontal="center" vertical="center" wrapText="1"/>
    </xf>
    <xf numFmtId="0" fontId="31" fillId="11" borderId="25" xfId="0" applyFont="1" applyFill="1" applyBorder="1" applyAlignment="1" applyProtection="1">
      <alignment horizontal="center" vertical="center" wrapText="1"/>
    </xf>
    <xf numFmtId="0" fontId="31" fillId="11" borderId="8" xfId="0" applyFont="1" applyFill="1" applyBorder="1" applyAlignment="1" applyProtection="1">
      <alignment horizontal="center" vertical="center" wrapText="1"/>
    </xf>
    <xf numFmtId="164" fontId="26" fillId="3" borderId="0" xfId="0" applyNumberFormat="1" applyFont="1" applyFill="1" applyBorder="1" applyAlignment="1" applyProtection="1">
      <alignment horizontal="left" vertical="center"/>
    </xf>
    <xf numFmtId="164" fontId="26" fillId="3" borderId="38" xfId="0" applyNumberFormat="1" applyFont="1" applyFill="1" applyBorder="1" applyAlignment="1" applyProtection="1">
      <alignment horizontal="left" vertical="center"/>
    </xf>
    <xf numFmtId="0" fontId="19" fillId="3" borderId="27" xfId="0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/>
    </xf>
    <xf numFmtId="0" fontId="19" fillId="3" borderId="38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28" fillId="4" borderId="22" xfId="0" applyFont="1" applyFill="1" applyBorder="1" applyAlignment="1" applyProtection="1">
      <alignment horizontal="center" vertical="center" wrapText="1"/>
    </xf>
    <xf numFmtId="0" fontId="28" fillId="4" borderId="14" xfId="0" applyFont="1" applyFill="1" applyBorder="1" applyAlignment="1" applyProtection="1">
      <alignment horizontal="center" vertical="center" wrapText="1"/>
    </xf>
    <xf numFmtId="0" fontId="28" fillId="4" borderId="8" xfId="0" applyFont="1" applyFill="1" applyBorder="1" applyAlignment="1" applyProtection="1">
      <alignment horizontal="center" vertical="center" wrapText="1"/>
    </xf>
    <xf numFmtId="0" fontId="30" fillId="6" borderId="22" xfId="0" applyFont="1" applyFill="1" applyBorder="1" applyAlignment="1" applyProtection="1">
      <alignment horizontal="center" vertical="center" wrapText="1"/>
    </xf>
    <xf numFmtId="0" fontId="30" fillId="6" borderId="14" xfId="0" applyFont="1" applyFill="1" applyBorder="1" applyAlignment="1" applyProtection="1">
      <alignment horizontal="center" vertical="center" wrapText="1"/>
    </xf>
    <xf numFmtId="0" fontId="30" fillId="6" borderId="8" xfId="0" applyFont="1" applyFill="1" applyBorder="1" applyAlignment="1" applyProtection="1">
      <alignment horizontal="center" vertical="center" wrapText="1"/>
    </xf>
    <xf numFmtId="0" fontId="30" fillId="8" borderId="22" xfId="0" applyFont="1" applyFill="1" applyBorder="1" applyAlignment="1" applyProtection="1">
      <alignment horizontal="center" vertical="center" wrapText="1"/>
    </xf>
    <xf numFmtId="0" fontId="30" fillId="8" borderId="8" xfId="0" applyFont="1" applyFill="1" applyBorder="1" applyAlignment="1" applyProtection="1">
      <alignment horizontal="center" vertical="center" wrapText="1"/>
    </xf>
    <xf numFmtId="0" fontId="30" fillId="9" borderId="22" xfId="0" applyFont="1" applyFill="1" applyBorder="1" applyAlignment="1" applyProtection="1">
      <alignment horizontal="center" vertical="center" wrapText="1"/>
    </xf>
    <xf numFmtId="0" fontId="30" fillId="9" borderId="14" xfId="0" applyFont="1" applyFill="1" applyBorder="1" applyAlignment="1" applyProtection="1">
      <alignment horizontal="center" vertical="center" wrapText="1"/>
    </xf>
    <xf numFmtId="0" fontId="30" fillId="9" borderId="8" xfId="0" applyFont="1" applyFill="1" applyBorder="1" applyAlignment="1" applyProtection="1">
      <alignment horizontal="center" vertical="center" wrapText="1"/>
    </xf>
    <xf numFmtId="0" fontId="31" fillId="10" borderId="22" xfId="0" applyFont="1" applyFill="1" applyBorder="1" applyAlignment="1" applyProtection="1">
      <alignment horizontal="center" vertical="center" wrapText="1"/>
    </xf>
    <xf numFmtId="0" fontId="31" fillId="10" borderId="14" xfId="0" applyFont="1" applyFill="1" applyBorder="1" applyAlignment="1" applyProtection="1">
      <alignment horizontal="center" vertical="center" wrapText="1"/>
    </xf>
    <xf numFmtId="0" fontId="31" fillId="10" borderId="8" xfId="0" applyFont="1" applyFill="1" applyBorder="1" applyAlignment="1" applyProtection="1">
      <alignment horizontal="center" vertical="center" wrapText="1"/>
    </xf>
    <xf numFmtId="0" fontId="19" fillId="12" borderId="33" xfId="0" applyFont="1" applyFill="1" applyBorder="1" applyAlignment="1" applyProtection="1">
      <alignment horizontal="left" vertical="center"/>
    </xf>
    <xf numFmtId="0" fontId="19" fillId="12" borderId="34" xfId="0" applyFont="1" applyFill="1" applyBorder="1" applyAlignment="1" applyProtection="1">
      <alignment horizontal="left" vertical="center"/>
    </xf>
    <xf numFmtId="0" fontId="19" fillId="12" borderId="35" xfId="0" applyFont="1" applyFill="1" applyBorder="1" applyAlignment="1" applyProtection="1">
      <alignment horizontal="left" vertical="center"/>
    </xf>
    <xf numFmtId="165" fontId="4" fillId="3" borderId="9" xfId="2" applyNumberFormat="1" applyFont="1" applyFill="1" applyBorder="1" applyAlignment="1" applyProtection="1">
      <alignment horizontal="center" vertical="center"/>
      <protection locked="0"/>
    </xf>
  </cellXfs>
  <cellStyles count="3">
    <cellStyle name="Komma" xfId="2" builtinId="3"/>
    <cellStyle name="Normal 2" xfId="1"/>
    <cellStyle name="Standard" xfId="0" builtinId="0"/>
  </cellStyles>
  <dxfs count="107"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7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C0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1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FFC000"/>
      <color rgb="FFFFC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713443</xdr:colOff>
      <xdr:row>4</xdr:row>
      <xdr:rowOff>21478</xdr:rowOff>
    </xdr:from>
    <xdr:to>
      <xdr:col>4</xdr:col>
      <xdr:colOff>730250</xdr:colOff>
      <xdr:row>10</xdr:row>
      <xdr:rowOff>79375</xdr:rowOff>
    </xdr:to>
    <xdr:pic>
      <xdr:nvPicPr>
        <xdr:cNvPr id="2" name="Picture 1" descr="~437701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43" y="669178"/>
          <a:ext cx="1540807" cy="1029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231589</xdr:colOff>
      <xdr:row>14</xdr:row>
      <xdr:rowOff>1876</xdr:rowOff>
    </xdr:from>
    <xdr:to>
      <xdr:col>7</xdr:col>
      <xdr:colOff>658309</xdr:colOff>
      <xdr:row>29</xdr:row>
      <xdr:rowOff>37511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589" y="2268826"/>
          <a:ext cx="5760720" cy="2464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533265</xdr:colOff>
      <xdr:row>3</xdr:row>
      <xdr:rowOff>156347</xdr:rowOff>
    </xdr:to>
    <xdr:pic>
      <xdr:nvPicPr>
        <xdr:cNvPr id="2" name="Picture 1" descr="~43770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57150"/>
          <a:ext cx="1085715" cy="670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685665</xdr:colOff>
      <xdr:row>3</xdr:row>
      <xdr:rowOff>137297</xdr:rowOff>
    </xdr:to>
    <xdr:pic>
      <xdr:nvPicPr>
        <xdr:cNvPr id="2" name="Picture 1" descr="~43770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47625"/>
          <a:ext cx="1085715" cy="670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ocuments%20and%20Settings/zz20n2/Local%20Settings/Temporary%20Internet%20Files/OLK9/800%20MSD%20Forms%20proposed%20May%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59zab01.mtc.daimlerchrysler.com/temp/sst6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WINDOWS/TEMP/ACV/Cashflow/gmt370AC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Joe/People%20Focused%20Practices/GMT%20800/253498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WINDOWS/Temporary%20Internet%20Files/OLK30F2/357-001%20BACK-UP%20DA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OTUS\RAILS\WINDOWS\TEMP\CP2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FT_LDMN_Log%20Defect%20Material%20Notific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IEROCHSC/PHASE0-2/msd%20workbooks/Sue/L850%20Rail/L850ms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ATA/EXCEL/RAILS/CASHFLOW/DCF81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FP_F_01_SPI_Supplier%20Packaging%20Info_Rel_1.0_dra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ata/1%20FORD%20Austrailia/MSD%20Ford%20of%20Austral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ocuments%20and%20Settings/rz1wb9/Local%20Settings/Temporary%20Internet%20Files/OLK7/GMX%20320%20MSD%2005-22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ocuments%20and%20Settings/vz59x7/Local%20Settings/Temporary%20Internet%20Files/OLK1E/canister/GM/GMT%20305-369-370-345-355-360-201%201831%20GET18NOV03C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ata/CCD%20Routing%20AC.XL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pcl.delphiauto.net/Documents%20and%20Settings/vz59x7/Local%20Settings/Temporary%20Internet%20Files/OLK1E/canister/GM/17205205LEVIINOFILT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op Attendees"/>
      <sheetName val="Notes"/>
      <sheetName val="Value Stream (Ref)"/>
      <sheetName val="Takt"/>
      <sheetName val="Precedence Diagram"/>
      <sheetName val="Mfg Sequence Chart"/>
      <sheetName val="Machine Balance"/>
      <sheetName val="Layout"/>
      <sheetName val="PFP"/>
      <sheetName val="Oper Bal"/>
      <sheetName val="Labor Linearity"/>
      <sheetName val="Incr Inv Tool"/>
      <sheetName val="Incremental Investment"/>
      <sheetName val="PartPresPlan"/>
      <sheetName val="Action Items"/>
      <sheetName val="MSD Plan"/>
      <sheetName val="Life Cycle Cost (0)"/>
      <sheetName val="Life Cycle Cost"/>
      <sheetName val="delta-epsilon 2-3-98"/>
      <sheetName val="800 MSD Forms proposed May 03"/>
    </sheetNames>
    <definedNames>
      <definedName name="_BOB1"/>
      <definedName name="_BOB2"/>
      <definedName name="_BOB3"/>
      <definedName name="_BOB4"/>
      <definedName name="_BOB5"/>
      <definedName name="_BOB6"/>
      <definedName name="_bob8"/>
      <definedName name="_tom1"/>
      <definedName name="_tom2"/>
      <definedName name="_tom3"/>
      <definedName name="_tom4"/>
      <definedName name="_tom5"/>
      <definedName name="_tom6"/>
      <definedName name="_tom7"/>
      <definedName name="_tom9"/>
      <definedName name="_XX1"/>
      <definedName name="BOB"/>
      <definedName name="ClearData"/>
      <definedName name="ClearData2"/>
      <definedName name="DeleteRows"/>
      <definedName name="DeleteRows2"/>
      <definedName name="DeleteTaktLine"/>
      <definedName name="DeleteTaktLine2"/>
      <definedName name="EraseUserInputLF"/>
      <definedName name="EraseUserInputSF"/>
      <definedName name="InsertRows"/>
      <definedName name="InsertRows2"/>
      <definedName name="InsertTaktLineSF"/>
      <definedName name="LeadTime"/>
      <definedName name="LeadTime2"/>
      <definedName name="NON"/>
      <definedName name="row_hieght"/>
      <definedName name="SaveForm"/>
      <definedName name="SaveForm2"/>
      <definedName name="UPDATE_SCALE"/>
      <definedName name="UPDATE_SCALE2"/>
      <definedName name="XXX"/>
      <definedName name="xxx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Stammdaten"/>
      <sheetName val="Angebot"/>
      <sheetName val="Controlling"/>
      <sheetName val="Plan-Ist-Aufwände"/>
      <sheetName val="Rechnungen"/>
      <sheetName val="Auswertungen PrL"/>
      <sheetName val="Auswertungen Controlling"/>
      <sheetName val="Auswertungen Aufwand"/>
      <sheetName val="Auswertungen Reise"/>
      <sheetName val="Reisekosten"/>
      <sheetName val="Template Document Management"/>
      <sheetName val="Hilfs-Pivot"/>
      <sheetName val="2002 SL"/>
    </sheetNames>
    <sheetDataSet>
      <sheetData sheetId="0"/>
      <sheetData sheetId="1">
        <row r="23">
          <cell r="A23" t="str">
            <v>Lederer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 TRACKER"/>
      <sheetName val="Definitions"/>
      <sheetName val="2002 SL"/>
      <sheetName val="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op Attendees"/>
      <sheetName val="Notes"/>
      <sheetName val="Takt"/>
      <sheetName val="Machine Balance"/>
      <sheetName val="PFP"/>
      <sheetName val="Oper Bal"/>
      <sheetName val="Labor Linearity"/>
      <sheetName val="Incremental Investment"/>
      <sheetName val="Incr Inv Tool"/>
      <sheetName val="Layout"/>
      <sheetName val="Mfg Sequence Chart"/>
      <sheetName val="Precedence Diagram"/>
      <sheetName val="PartPresPlan"/>
      <sheetName val="Action Items"/>
      <sheetName val="MSD Plan"/>
      <sheetName val="Value Stream (Ref)"/>
      <sheetName val="Life Cycle Cost"/>
      <sheetName val="CMM  SUMMARY "/>
      <sheetName val="Summary Como"/>
      <sheetName val="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-OPTION A"/>
      <sheetName val="SL-OPTION C"/>
      <sheetName val="TR-OPTION A"/>
      <sheetName val="TR-OPTION C"/>
      <sheetName val="Cash Flow A-C"/>
      <sheetName val="SL-OPTION B"/>
      <sheetName val="SL-OPTION D"/>
      <sheetName val="TR-OPTION B"/>
      <sheetName val="TR-OPTION D"/>
      <sheetName val="Cash flow B-D"/>
      <sheetName val="VAR EXPL"/>
      <sheetName val="Ta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_Header"/>
      <sheetName val="SL-OPTION A"/>
      <sheetName val="CALCU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NM"/>
      <sheetName val="ClaimKeyCodes"/>
    </sheetNames>
    <sheetDataSet>
      <sheetData sheetId="0">
        <row r="2">
          <cell r="U2" t="str">
            <v>Golde Lozorno - Slovakia</v>
          </cell>
        </row>
        <row r="3">
          <cell r="U3" t="str">
            <v xml:space="preserve">Golde Oradea - Romania       </v>
          </cell>
        </row>
        <row r="4">
          <cell r="U4" t="str">
            <v>Golde Puebla - Mexico</v>
          </cell>
        </row>
        <row r="5">
          <cell r="U5" t="str">
            <v>Golde Auburn Hills - MI, USA</v>
          </cell>
        </row>
        <row r="6">
          <cell r="U6" t="str">
            <v>Golde Changchun - China</v>
          </cell>
        </row>
        <row r="7">
          <cell r="U7" t="str">
            <v>Golde Shanghai - China</v>
          </cell>
        </row>
        <row r="8">
          <cell r="U8" t="str">
            <v>Golde Wuhan - China</v>
          </cell>
        </row>
        <row r="9">
          <cell r="U9" t="str">
            <v>Golde Shandong - Yantai, China</v>
          </cell>
        </row>
        <row r="10">
          <cell r="U10" t="str">
            <v>Golde Tianjin - China</v>
          </cell>
        </row>
        <row r="11">
          <cell r="U11" t="str">
            <v>ACS Ibérica - Orense, Spain</v>
          </cell>
        </row>
        <row r="12">
          <cell r="U12" t="str">
            <v>ACS Romania Pogoanele</v>
          </cell>
        </row>
        <row r="13">
          <cell r="U13" t="str">
            <v>ACS Wuhan - China</v>
          </cell>
        </row>
        <row r="14">
          <cell r="U14" t="str">
            <v>ACS France - Bressuire</v>
          </cell>
        </row>
        <row r="15">
          <cell r="U15" t="str">
            <v>ACS Shanghai - China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hBal (DC&amp;Mach)"/>
      <sheetName val="Process Flow Chart"/>
      <sheetName val="Takt(asm)"/>
      <sheetName val="Physical Estimation"/>
      <sheetName val="Calculations"/>
      <sheetName val="User Inputs"/>
      <sheetName val="Takt"/>
      <sheetName val="Machine Balance"/>
      <sheetName val="Incr Inv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out JOBS Impact"/>
      <sheetName val="With JOBS Impact"/>
      <sheetName val="CASH FLOW"/>
      <sheetName val="BUD 0001"/>
      <sheetName val="Supplier Packaging Information"/>
      <sheetName val="MachBal (DC&amp;Mach)"/>
      <sheetName val="Process Flow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upplier Packaging Information"/>
      <sheetName val="ReturnableCalc"/>
      <sheetName val="LogDataSheet"/>
      <sheetName val="Supplier Packaging Info Old"/>
      <sheetName val="Container Rightsizing Tool"/>
      <sheetName val="Change Histo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">
          <cell r="F26" t="str">
            <v>Select</v>
          </cell>
          <cell r="N26" t="str">
            <v>Select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op Summary"/>
      <sheetName val="Takt - 1 Shift"/>
      <sheetName val="OperBal"/>
      <sheetName val="TableOfContents"/>
      <sheetName val="Notes"/>
      <sheetName val="Value Stream"/>
      <sheetName val="Precedence Diagram"/>
      <sheetName val="Mfg Sequence Chart"/>
      <sheetName val="Machine Balance"/>
      <sheetName val="Layout"/>
      <sheetName val="Labor Linearity"/>
      <sheetName val="PartPresPlan"/>
      <sheetName val="Action Items"/>
      <sheetName val="MSD Plan "/>
      <sheetName val="Life Cycle Cost"/>
      <sheetName val="Lean Indicators Form"/>
      <sheetName val="Definitions"/>
      <sheetName val="Without JOBS I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op Summary"/>
      <sheetName val="Takt"/>
      <sheetName val="Mfg Sequence Chart"/>
      <sheetName val="Machine Balance"/>
      <sheetName val="Layout"/>
      <sheetName val="OperBal"/>
      <sheetName val="Labor Linearity"/>
      <sheetName val="Balance Data"/>
      <sheetName val="PartPresPlan"/>
      <sheetName val="Action Items"/>
      <sheetName val="MSD Plan"/>
      <sheetName val="Takt - 1 Shi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"/>
      <sheetName val="Pricing"/>
      <sheetName val="2005 MY GMT305-70 LEV 1125  "/>
      <sheetName val="SL 17204232"/>
      <sheetName val="SL 17204238 "/>
      <sheetName val="  SL17204260 "/>
      <sheetName val="SL-17205236"/>
      <sheetName val="#REF"/>
      <sheetName val="Burden exp"/>
      <sheetName val="Tak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ing Sheet"/>
      <sheetName val="Groups-Names"/>
      <sheetName val="COPY OF CCD"/>
      <sheetName val="SL-17205236"/>
      <sheetName val="#REF"/>
      <sheetName val="Vergütung"/>
      <sheetName val="Angaben"/>
      <sheetName val="Staplerbasis"/>
      <sheetName val="User Inputs"/>
      <sheetName val="Ta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SL"/>
      <sheetName val="2002 SL"/>
      <sheetName val="Groups-Names"/>
      <sheetName val="96totcstsum"/>
      <sheetName val="645a 9-18 PTO 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H52"/>
  <sheetViews>
    <sheetView tabSelected="1" zoomScale="90" zoomScaleNormal="90" workbookViewId="0"/>
  </sheetViews>
  <sheetFormatPr baseColWidth="10" defaultColWidth="11.42578125" defaultRowHeight="15" x14ac:dyDescent="0.25"/>
  <cols>
    <col min="1" max="16384" width="11.42578125" style="37"/>
  </cols>
  <sheetData>
    <row r="1" spans="1:8" ht="12.75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12.75" customHeight="1" x14ac:dyDescent="0.25">
      <c r="A2" s="36"/>
      <c r="B2" s="36"/>
      <c r="C2" s="36"/>
      <c r="D2" s="36"/>
      <c r="E2" s="36"/>
      <c r="F2" s="36"/>
      <c r="G2" s="36"/>
      <c r="H2" s="36"/>
    </row>
    <row r="3" spans="1:8" ht="12.75" customHeight="1" x14ac:dyDescent="0.25">
      <c r="A3" s="36"/>
      <c r="B3" s="36"/>
      <c r="C3" s="36"/>
      <c r="D3" s="36"/>
      <c r="E3" s="36"/>
      <c r="F3" s="36"/>
      <c r="G3" s="36"/>
      <c r="H3" s="36"/>
    </row>
    <row r="4" spans="1:8" ht="12.75" customHeight="1" x14ac:dyDescent="0.25">
      <c r="A4" s="36"/>
      <c r="B4" s="36"/>
      <c r="C4" s="36"/>
      <c r="D4" s="36"/>
      <c r="E4" s="36"/>
      <c r="F4" s="36"/>
      <c r="G4" s="36"/>
      <c r="H4" s="36"/>
    </row>
    <row r="5" spans="1:8" ht="12.75" customHeight="1" x14ac:dyDescent="0.25">
      <c r="A5" s="36"/>
      <c r="B5" s="36"/>
      <c r="C5" s="36"/>
      <c r="D5" s="36"/>
      <c r="E5" s="36"/>
      <c r="F5" s="36"/>
      <c r="G5" s="36"/>
      <c r="H5" s="36"/>
    </row>
    <row r="6" spans="1:8" ht="12.75" customHeight="1" x14ac:dyDescent="0.25">
      <c r="A6" s="36"/>
      <c r="B6" s="36"/>
      <c r="C6" s="36"/>
      <c r="D6" s="36"/>
      <c r="E6" s="36"/>
      <c r="F6" s="36"/>
      <c r="G6" s="36"/>
      <c r="H6" s="36"/>
    </row>
    <row r="7" spans="1:8" ht="12.75" customHeight="1" x14ac:dyDescent="0.25">
      <c r="A7" s="36"/>
      <c r="B7" s="36"/>
      <c r="C7" s="36"/>
      <c r="D7" s="36"/>
      <c r="E7" s="36"/>
      <c r="F7" s="36"/>
      <c r="G7" s="36"/>
      <c r="H7" s="36"/>
    </row>
    <row r="8" spans="1:8" ht="12.75" customHeight="1" x14ac:dyDescent="0.25">
      <c r="A8" s="36"/>
      <c r="B8" s="36"/>
      <c r="C8" s="36"/>
      <c r="D8" s="36"/>
      <c r="E8" s="36"/>
      <c r="F8" s="36"/>
      <c r="G8" s="36"/>
      <c r="H8" s="36"/>
    </row>
    <row r="9" spans="1:8" ht="12.75" customHeight="1" x14ac:dyDescent="0.25">
      <c r="A9" s="36"/>
      <c r="B9" s="36"/>
      <c r="C9" s="36"/>
      <c r="D9" s="36"/>
      <c r="E9" s="36"/>
      <c r="F9" s="36"/>
      <c r="G9" s="36"/>
      <c r="H9" s="36"/>
    </row>
    <row r="10" spans="1:8" ht="12.75" customHeight="1" x14ac:dyDescent="0.25">
      <c r="A10" s="36"/>
      <c r="B10" s="36"/>
      <c r="C10" s="36"/>
      <c r="D10" s="36"/>
      <c r="E10" s="36"/>
      <c r="F10" s="36"/>
      <c r="G10" s="36"/>
      <c r="H10" s="36"/>
    </row>
    <row r="11" spans="1:8" ht="12.75" customHeight="1" x14ac:dyDescent="0.25">
      <c r="A11" s="36"/>
      <c r="B11" s="36"/>
      <c r="C11" s="36"/>
      <c r="D11" s="36"/>
      <c r="E11" s="36"/>
      <c r="F11" s="36"/>
      <c r="G11" s="36"/>
      <c r="H11" s="36"/>
    </row>
    <row r="12" spans="1:8" ht="12.75" customHeight="1" x14ac:dyDescent="0.25">
      <c r="A12" s="36"/>
      <c r="B12" s="36"/>
      <c r="C12" s="36"/>
      <c r="D12" s="36"/>
      <c r="E12" s="36"/>
      <c r="F12" s="36"/>
      <c r="G12" s="36"/>
      <c r="H12" s="36"/>
    </row>
    <row r="13" spans="1:8" ht="12.75" customHeight="1" x14ac:dyDescent="0.25">
      <c r="A13" s="36"/>
      <c r="B13" s="36"/>
      <c r="C13" s="36"/>
      <c r="D13" s="36"/>
      <c r="E13" s="36"/>
      <c r="F13" s="36"/>
      <c r="G13" s="36"/>
      <c r="H13" s="36"/>
    </row>
    <row r="14" spans="1:8" ht="12.75" customHeight="1" x14ac:dyDescent="0.25">
      <c r="A14" s="36"/>
      <c r="B14" s="36"/>
      <c r="C14" s="36"/>
      <c r="D14" s="36"/>
      <c r="E14" s="36"/>
      <c r="F14" s="36"/>
      <c r="G14" s="36"/>
      <c r="H14" s="36"/>
    </row>
    <row r="15" spans="1:8" ht="12.75" customHeight="1" x14ac:dyDescent="0.25">
      <c r="A15" s="36"/>
      <c r="B15" s="36"/>
      <c r="C15" s="36"/>
      <c r="D15" s="36"/>
      <c r="E15" s="36"/>
      <c r="F15" s="36"/>
      <c r="G15" s="36"/>
      <c r="H15" s="36"/>
    </row>
    <row r="16" spans="1:8" ht="12.75" customHeight="1" x14ac:dyDescent="0.25">
      <c r="A16" s="36"/>
      <c r="B16" s="36"/>
      <c r="C16" s="36"/>
      <c r="D16" s="36"/>
      <c r="E16" s="36"/>
      <c r="F16" s="36"/>
      <c r="G16" s="36"/>
      <c r="H16" s="36"/>
    </row>
    <row r="17" spans="1:8" ht="12.75" customHeight="1" x14ac:dyDescent="0.25">
      <c r="A17" s="36"/>
      <c r="B17" s="36"/>
      <c r="C17" s="36"/>
      <c r="D17" s="36"/>
      <c r="E17" s="36"/>
      <c r="F17" s="36"/>
      <c r="G17" s="36"/>
      <c r="H17" s="36"/>
    </row>
    <row r="18" spans="1:8" ht="12.75" customHeight="1" x14ac:dyDescent="0.25">
      <c r="A18" s="36"/>
      <c r="B18" s="36"/>
      <c r="C18" s="36"/>
      <c r="D18" s="36"/>
      <c r="E18" s="36"/>
      <c r="F18" s="36"/>
      <c r="G18" s="36"/>
      <c r="H18" s="36"/>
    </row>
    <row r="19" spans="1:8" ht="12.75" customHeight="1" x14ac:dyDescent="0.25">
      <c r="A19" s="36"/>
      <c r="B19" s="36"/>
      <c r="C19" s="36"/>
      <c r="D19" s="36"/>
      <c r="E19" s="36"/>
      <c r="F19" s="36"/>
      <c r="G19" s="36"/>
      <c r="H19" s="36"/>
    </row>
    <row r="20" spans="1:8" ht="12.75" customHeight="1" x14ac:dyDescent="0.25">
      <c r="A20" s="36"/>
      <c r="B20" s="36"/>
      <c r="C20" s="36"/>
      <c r="D20" s="36"/>
      <c r="E20" s="36"/>
      <c r="F20" s="36"/>
      <c r="G20" s="36"/>
      <c r="H20" s="36"/>
    </row>
    <row r="21" spans="1:8" ht="12.75" customHeight="1" x14ac:dyDescent="0.25">
      <c r="A21" s="36"/>
      <c r="B21" s="36"/>
      <c r="C21" s="36"/>
      <c r="D21" s="36"/>
      <c r="E21" s="36"/>
      <c r="F21" s="36"/>
      <c r="G21" s="36"/>
      <c r="H21" s="36"/>
    </row>
    <row r="22" spans="1:8" ht="12.75" customHeight="1" x14ac:dyDescent="0.25">
      <c r="A22" s="36"/>
      <c r="B22" s="36"/>
      <c r="C22" s="36"/>
      <c r="D22" s="36"/>
      <c r="E22" s="36"/>
      <c r="F22" s="36"/>
      <c r="G22" s="36"/>
      <c r="H22" s="36"/>
    </row>
    <row r="23" spans="1:8" ht="12.75" customHeight="1" x14ac:dyDescent="0.25">
      <c r="A23" s="36"/>
      <c r="B23" s="36"/>
      <c r="C23" s="36"/>
      <c r="D23" s="36"/>
      <c r="E23" s="36"/>
      <c r="F23" s="36"/>
      <c r="G23" s="36"/>
      <c r="H23" s="36"/>
    </row>
    <row r="24" spans="1:8" ht="12.75" customHeight="1" x14ac:dyDescent="0.25">
      <c r="A24" s="36"/>
      <c r="B24" s="36"/>
      <c r="C24" s="36"/>
      <c r="D24" s="36"/>
      <c r="E24" s="36"/>
      <c r="F24" s="36"/>
      <c r="G24" s="36"/>
      <c r="H24" s="36"/>
    </row>
    <row r="25" spans="1:8" ht="12.75" customHeight="1" x14ac:dyDescent="0.25">
      <c r="A25" s="36"/>
      <c r="B25" s="36"/>
      <c r="C25" s="36"/>
      <c r="D25" s="36"/>
      <c r="E25" s="36"/>
      <c r="F25" s="36"/>
      <c r="G25" s="36"/>
      <c r="H25" s="36"/>
    </row>
    <row r="26" spans="1:8" ht="12.75" customHeight="1" x14ac:dyDescent="0.25">
      <c r="A26" s="36"/>
      <c r="B26" s="36"/>
      <c r="C26" s="36"/>
      <c r="D26" s="36"/>
      <c r="E26" s="36"/>
      <c r="F26" s="36"/>
      <c r="G26" s="36"/>
      <c r="H26" s="36"/>
    </row>
    <row r="27" spans="1:8" ht="12.75" customHeight="1" x14ac:dyDescent="0.25">
      <c r="A27" s="36"/>
      <c r="B27" s="36"/>
      <c r="C27" s="36"/>
      <c r="D27" s="36"/>
      <c r="E27" s="36"/>
      <c r="F27" s="36"/>
      <c r="G27" s="36"/>
      <c r="H27" s="36"/>
    </row>
    <row r="28" spans="1:8" ht="12.75" customHeight="1" x14ac:dyDescent="0.25">
      <c r="A28" s="36"/>
      <c r="B28" s="36"/>
      <c r="C28" s="36"/>
      <c r="D28" s="36"/>
      <c r="E28" s="36"/>
      <c r="F28" s="36"/>
      <c r="G28" s="36"/>
      <c r="H28" s="36"/>
    </row>
    <row r="29" spans="1:8" ht="12.75" customHeight="1" x14ac:dyDescent="0.25">
      <c r="A29" s="36"/>
      <c r="B29" s="36"/>
      <c r="C29" s="36"/>
      <c r="D29" s="36"/>
      <c r="E29" s="36"/>
      <c r="F29" s="36"/>
      <c r="G29" s="36"/>
      <c r="H29" s="36"/>
    </row>
    <row r="30" spans="1:8" ht="12.75" customHeight="1" x14ac:dyDescent="0.25">
      <c r="A30" s="36"/>
      <c r="B30" s="36"/>
      <c r="C30" s="36"/>
      <c r="D30" s="36"/>
      <c r="E30" s="36"/>
      <c r="F30" s="36"/>
      <c r="G30" s="36"/>
      <c r="H30" s="36"/>
    </row>
    <row r="31" spans="1:8" ht="12.75" customHeight="1" x14ac:dyDescent="0.25">
      <c r="A31" s="36"/>
      <c r="B31" s="36"/>
      <c r="C31" s="36"/>
      <c r="D31" s="36"/>
      <c r="E31" s="36"/>
      <c r="F31" s="36"/>
      <c r="G31" s="36"/>
      <c r="H31" s="36"/>
    </row>
    <row r="32" spans="1:8" ht="12.75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ht="12.75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ht="12.7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ht="28.5" x14ac:dyDescent="0.25">
      <c r="A35" s="159" t="s">
        <v>150</v>
      </c>
      <c r="B35" s="159"/>
      <c r="C35" s="159"/>
      <c r="D35" s="159"/>
      <c r="E35" s="159"/>
      <c r="F35" s="159"/>
      <c r="G35" s="159"/>
      <c r="H35" s="159"/>
    </row>
    <row r="36" spans="1:8" ht="28.5" x14ac:dyDescent="0.25">
      <c r="A36" s="159" t="s">
        <v>149</v>
      </c>
      <c r="B36" s="159"/>
      <c r="C36" s="159"/>
      <c r="D36" s="159"/>
      <c r="E36" s="159"/>
      <c r="F36" s="159"/>
      <c r="G36" s="159"/>
      <c r="H36" s="159"/>
    </row>
    <row r="37" spans="1:8" ht="28.5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28.5" customHeight="1" x14ac:dyDescent="0.25">
      <c r="A38" s="36"/>
      <c r="B38" s="36"/>
      <c r="C38" s="36"/>
      <c r="D38" s="36"/>
      <c r="E38" s="36"/>
      <c r="F38" s="36"/>
      <c r="G38" s="36"/>
      <c r="H38" s="36"/>
    </row>
    <row r="39" spans="1:8" ht="28.5" customHeight="1" x14ac:dyDescent="0.25">
      <c r="A39" s="36"/>
      <c r="B39" s="36"/>
      <c r="C39" s="36"/>
      <c r="D39" s="36"/>
      <c r="E39" s="36"/>
      <c r="F39" s="36"/>
      <c r="G39" s="36"/>
      <c r="H39" s="36"/>
    </row>
    <row r="40" spans="1:8" ht="18.75" x14ac:dyDescent="0.25">
      <c r="A40" s="160" t="s">
        <v>112</v>
      </c>
      <c r="B40" s="160"/>
      <c r="C40" s="160"/>
      <c r="D40" s="160"/>
      <c r="E40" s="160"/>
      <c r="F40" s="160"/>
      <c r="G40" s="160"/>
      <c r="H40" s="160"/>
    </row>
    <row r="41" spans="1:8" x14ac:dyDescent="0.25">
      <c r="A41" s="36"/>
      <c r="B41" s="36"/>
      <c r="C41" s="36"/>
      <c r="D41" s="36"/>
      <c r="E41" s="36"/>
      <c r="F41" s="36"/>
      <c r="G41" s="36"/>
      <c r="H41" s="36"/>
    </row>
    <row r="42" spans="1:8" x14ac:dyDescent="0.25">
      <c r="A42" s="36"/>
      <c r="B42" s="36"/>
      <c r="C42" s="36"/>
      <c r="D42" s="36"/>
      <c r="E42" s="36"/>
      <c r="F42" s="36"/>
      <c r="G42" s="36"/>
      <c r="H42" s="36"/>
    </row>
    <row r="43" spans="1:8" ht="12.75" customHeight="1" x14ac:dyDescent="0.25">
      <c r="A43" s="36"/>
      <c r="B43" s="36"/>
      <c r="C43" s="36"/>
      <c r="D43" s="36"/>
      <c r="E43" s="36"/>
      <c r="F43" s="36"/>
      <c r="G43" s="36"/>
      <c r="H43" s="36"/>
    </row>
    <row r="44" spans="1:8" ht="12.75" customHeight="1" x14ac:dyDescent="0.25">
      <c r="A44" s="38" t="s">
        <v>113</v>
      </c>
      <c r="B44" s="36"/>
      <c r="C44" s="36"/>
      <c r="D44" s="36"/>
      <c r="E44" s="36"/>
      <c r="F44" s="36"/>
      <c r="G44" s="36"/>
      <c r="H44" s="36"/>
    </row>
    <row r="45" spans="1:8" ht="12.75" customHeight="1" x14ac:dyDescent="0.25">
      <c r="A45" s="36"/>
      <c r="B45" s="36"/>
      <c r="C45" s="36"/>
      <c r="D45" s="36"/>
      <c r="E45" s="36"/>
      <c r="F45" s="36"/>
      <c r="G45" s="36"/>
      <c r="H45" s="36"/>
    </row>
    <row r="46" spans="1:8" ht="12.75" customHeight="1" x14ac:dyDescent="0.25">
      <c r="A46" s="39" t="s">
        <v>115</v>
      </c>
      <c r="B46" s="36"/>
      <c r="C46" s="36"/>
      <c r="E46" s="36"/>
      <c r="F46" s="39" t="s">
        <v>114</v>
      </c>
      <c r="G46" s="36"/>
      <c r="H46" s="36"/>
    </row>
    <row r="47" spans="1:8" ht="12.75" customHeight="1" x14ac:dyDescent="0.25">
      <c r="A47" s="40" t="s">
        <v>117</v>
      </c>
      <c r="B47" s="36"/>
      <c r="C47" s="36"/>
      <c r="E47" s="36"/>
      <c r="F47" s="40" t="s">
        <v>116</v>
      </c>
      <c r="G47" s="36"/>
      <c r="H47" s="36"/>
    </row>
    <row r="48" spans="1:8" x14ac:dyDescent="0.25">
      <c r="A48" s="36"/>
      <c r="B48" s="36"/>
      <c r="C48" s="36"/>
      <c r="D48" s="36"/>
      <c r="E48" s="36"/>
      <c r="F48" s="36"/>
      <c r="G48" s="36"/>
      <c r="H48" s="36"/>
    </row>
    <row r="49" spans="1:8" x14ac:dyDescent="0.25">
      <c r="A49" s="36"/>
      <c r="B49" s="36"/>
      <c r="C49" s="36"/>
      <c r="D49" s="36"/>
      <c r="E49" s="36"/>
      <c r="F49" s="36"/>
      <c r="G49" s="36"/>
      <c r="H49" s="36"/>
    </row>
    <row r="50" spans="1:8" ht="12.75" customHeight="1" x14ac:dyDescent="0.25">
      <c r="A50" s="36"/>
      <c r="B50" s="36"/>
      <c r="C50" s="36"/>
      <c r="D50" s="36"/>
      <c r="E50" s="36"/>
      <c r="F50" s="36"/>
      <c r="G50" s="36"/>
      <c r="H50" s="36"/>
    </row>
    <row r="51" spans="1:8" ht="12.75" customHeight="1" x14ac:dyDescent="0.25">
      <c r="A51" s="161" t="s">
        <v>118</v>
      </c>
      <c r="B51" s="161"/>
      <c r="C51" s="161"/>
      <c r="D51" s="161"/>
      <c r="E51" s="161"/>
      <c r="F51" s="161"/>
      <c r="G51" s="161"/>
      <c r="H51" s="161"/>
    </row>
    <row r="52" spans="1:8" ht="12.75" customHeight="1" x14ac:dyDescent="0.25">
      <c r="A52" s="161" t="s">
        <v>119</v>
      </c>
      <c r="B52" s="161"/>
      <c r="C52" s="161"/>
      <c r="D52" s="161"/>
      <c r="E52" s="161"/>
      <c r="F52" s="161"/>
      <c r="G52" s="161"/>
      <c r="H52" s="161"/>
    </row>
  </sheetData>
  <sheetProtection algorithmName="SHA-512" hashValue="dhpy7dxxWPvWQLfFG0guAeYSf73UI/Aj7nkpxMA7erHh8Sd0Fil/NyPHVFiENvtf2UxknBEvJy7Ne5vCN5vNng==" saltValue="0HguOtzpeAQqxbooy+chsg==" spinCount="100000" sheet="1" selectLockedCells="1" selectUnlockedCells="1"/>
  <mergeCells count="5">
    <mergeCell ref="A35:H35"/>
    <mergeCell ref="A36:H36"/>
    <mergeCell ref="A40:H40"/>
    <mergeCell ref="A51:H51"/>
    <mergeCell ref="A52:H5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workbookViewId="0">
      <selection activeCell="C8" sqref="C8:F8"/>
    </sheetView>
  </sheetViews>
  <sheetFormatPr baseColWidth="10" defaultColWidth="9.140625" defaultRowHeight="15" x14ac:dyDescent="0.25"/>
  <cols>
    <col min="1" max="2" width="9.140625" style="1"/>
    <col min="3" max="8" width="9.7109375" style="1" customWidth="1"/>
    <col min="9" max="11" width="7.140625" style="1" customWidth="1"/>
    <col min="12" max="12" width="6.7109375" style="1" customWidth="1"/>
    <col min="13" max="13" width="10.28515625" style="1" customWidth="1"/>
    <col min="14" max="26" width="9.140625" style="1" hidden="1" customWidth="1"/>
    <col min="27" max="27" width="103.85546875" style="1" hidden="1" customWidth="1"/>
    <col min="28" max="34" width="9.140625" style="1" hidden="1" customWidth="1"/>
    <col min="35" max="38" width="0" style="1" hidden="1" customWidth="1"/>
    <col min="39" max="16384" width="9.140625" style="1"/>
  </cols>
  <sheetData>
    <row r="1" spans="1:34" x14ac:dyDescent="0.25">
      <c r="A1" s="134"/>
      <c r="B1" s="135"/>
      <c r="C1" s="135"/>
      <c r="D1" s="135"/>
      <c r="E1" s="136" t="s">
        <v>0</v>
      </c>
      <c r="F1" s="135"/>
      <c r="G1" s="135"/>
      <c r="H1" s="136" t="s">
        <v>1</v>
      </c>
      <c r="I1" s="136" t="s">
        <v>163</v>
      </c>
      <c r="J1" s="136"/>
      <c r="K1" s="136"/>
      <c r="L1" s="137"/>
    </row>
    <row r="2" spans="1:34" x14ac:dyDescent="0.25">
      <c r="A2" s="138"/>
      <c r="B2" s="102"/>
      <c r="C2" s="102"/>
      <c r="D2" s="102"/>
      <c r="E2" s="103" t="s">
        <v>153</v>
      </c>
      <c r="F2" s="102"/>
      <c r="G2" s="102"/>
      <c r="H2" s="103" t="s">
        <v>2</v>
      </c>
      <c r="I2" s="104" t="s">
        <v>3</v>
      </c>
      <c r="J2" s="104"/>
      <c r="K2" s="104"/>
      <c r="L2" s="139"/>
    </row>
    <row r="3" spans="1:34" x14ac:dyDescent="0.25">
      <c r="A3" s="138"/>
      <c r="B3" s="102"/>
      <c r="C3" s="102"/>
      <c r="D3" s="102"/>
      <c r="E3" s="103" t="s">
        <v>4</v>
      </c>
      <c r="F3" s="102"/>
      <c r="G3" s="102"/>
      <c r="H3" s="103" t="s">
        <v>5</v>
      </c>
      <c r="I3" s="274">
        <v>45597</v>
      </c>
      <c r="J3" s="274"/>
      <c r="K3" s="128"/>
      <c r="L3" s="140"/>
    </row>
    <row r="4" spans="1:34" x14ac:dyDescent="0.25">
      <c r="A4" s="138"/>
      <c r="B4" s="102"/>
      <c r="C4" s="102"/>
      <c r="D4" s="102"/>
      <c r="E4" s="103" t="s">
        <v>149</v>
      </c>
      <c r="F4" s="102"/>
      <c r="G4" s="102"/>
      <c r="H4" s="103" t="s">
        <v>6</v>
      </c>
      <c r="I4" s="103" t="s">
        <v>152</v>
      </c>
      <c r="J4" s="103"/>
      <c r="K4" s="103"/>
      <c r="L4" s="139"/>
    </row>
    <row r="5" spans="1:34" ht="20.25" customHeight="1" x14ac:dyDescent="0.25">
      <c r="A5" s="275" t="s">
        <v>7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7"/>
    </row>
    <row r="6" spans="1:34" ht="15.75" thickBot="1" x14ac:dyDescent="0.3">
      <c r="A6" s="278" t="s">
        <v>151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80"/>
    </row>
    <row r="7" spans="1:34" ht="17.25" customHeight="1" thickBot="1" x14ac:dyDescent="0.3">
      <c r="A7" s="217" t="s">
        <v>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9"/>
    </row>
    <row r="8" spans="1:34" ht="15" customHeight="1" x14ac:dyDescent="0.25">
      <c r="A8" s="281" t="s">
        <v>9</v>
      </c>
      <c r="B8" s="282"/>
      <c r="C8" s="271" t="s">
        <v>10</v>
      </c>
      <c r="D8" s="272"/>
      <c r="E8" s="272"/>
      <c r="F8" s="283"/>
      <c r="G8" s="106" t="s">
        <v>11</v>
      </c>
      <c r="H8" s="284"/>
      <c r="I8" s="285"/>
      <c r="J8" s="285"/>
      <c r="K8" s="285"/>
      <c r="L8" s="286"/>
    </row>
    <row r="9" spans="1:34" ht="15" customHeight="1" thickBot="1" x14ac:dyDescent="0.3">
      <c r="A9" s="269" t="s">
        <v>12</v>
      </c>
      <c r="B9" s="270"/>
      <c r="C9" s="257"/>
      <c r="D9" s="258"/>
      <c r="E9" s="258"/>
      <c r="F9" s="259"/>
      <c r="G9" s="107" t="s">
        <v>13</v>
      </c>
      <c r="H9" s="266"/>
      <c r="I9" s="267"/>
      <c r="J9" s="267"/>
      <c r="K9" s="267"/>
      <c r="L9" s="268"/>
    </row>
    <row r="10" spans="1:34" s="4" customFormat="1" ht="17.25" customHeight="1" thickBot="1" x14ac:dyDescent="0.3">
      <c r="A10" s="217" t="s">
        <v>14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9"/>
    </row>
    <row r="11" spans="1:34" ht="15" customHeight="1" x14ac:dyDescent="0.25">
      <c r="A11" s="141" t="s">
        <v>15</v>
      </c>
      <c r="B11" s="129"/>
      <c r="C11" s="257"/>
      <c r="D11" s="258"/>
      <c r="E11" s="258"/>
      <c r="F11" s="259"/>
      <c r="G11" s="2" t="s">
        <v>16</v>
      </c>
      <c r="H11" s="271"/>
      <c r="I11" s="272"/>
      <c r="J11" s="272"/>
      <c r="K11" s="272"/>
      <c r="L11" s="273"/>
      <c r="M11" s="4"/>
    </row>
    <row r="12" spans="1:34" ht="15" customHeight="1" x14ac:dyDescent="0.25">
      <c r="A12" s="253" t="s">
        <v>17</v>
      </c>
      <c r="B12" s="254"/>
      <c r="C12" s="257"/>
      <c r="D12" s="258"/>
      <c r="E12" s="258"/>
      <c r="F12" s="259"/>
      <c r="G12" s="5" t="s">
        <v>11</v>
      </c>
      <c r="H12" s="263"/>
      <c r="I12" s="264"/>
      <c r="J12" s="264"/>
      <c r="K12" s="264"/>
      <c r="L12" s="265"/>
    </row>
    <row r="13" spans="1:34" ht="15" customHeight="1" thickBot="1" x14ac:dyDescent="0.3">
      <c r="A13" s="255"/>
      <c r="B13" s="256"/>
      <c r="C13" s="260"/>
      <c r="D13" s="261"/>
      <c r="E13" s="261"/>
      <c r="F13" s="262"/>
      <c r="G13" s="3" t="s">
        <v>13</v>
      </c>
      <c r="H13" s="266"/>
      <c r="I13" s="267"/>
      <c r="J13" s="267"/>
      <c r="K13" s="267"/>
      <c r="L13" s="268"/>
    </row>
    <row r="14" spans="1:34" s="4" customFormat="1" ht="17.25" customHeight="1" thickBot="1" x14ac:dyDescent="0.3">
      <c r="A14" s="217" t="s">
        <v>18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9"/>
      <c r="M14" s="133"/>
    </row>
    <row r="15" spans="1:34" ht="21" customHeight="1" thickBot="1" x14ac:dyDescent="0.3">
      <c r="A15" s="241" t="s">
        <v>22</v>
      </c>
      <c r="B15" s="242"/>
      <c r="C15" s="243" t="s">
        <v>23</v>
      </c>
      <c r="D15" s="244"/>
      <c r="E15" s="244"/>
      <c r="F15" s="244"/>
      <c r="G15" s="244"/>
      <c r="H15" s="245"/>
      <c r="I15" s="154" t="s">
        <v>24</v>
      </c>
      <c r="J15" s="154" t="s">
        <v>25</v>
      </c>
      <c r="K15" s="154" t="s">
        <v>26</v>
      </c>
      <c r="L15" s="155" t="s">
        <v>27</v>
      </c>
    </row>
    <row r="16" spans="1:34" ht="21" customHeight="1" x14ac:dyDescent="0.25">
      <c r="A16" s="142" t="s">
        <v>32</v>
      </c>
      <c r="B16" s="9" t="s">
        <v>10</v>
      </c>
      <c r="C16" s="246" t="s">
        <v>10</v>
      </c>
      <c r="D16" s="247"/>
      <c r="E16" s="247"/>
      <c r="F16" s="247"/>
      <c r="G16" s="247"/>
      <c r="H16" s="248"/>
      <c r="I16" s="158" t="b">
        <f>IF(O16&lt;&gt;FALSE,O16,IF(P16&lt;&gt;FALSE,P16,IF(Q16&lt;&gt;FALSE,Q16)))</f>
        <v>0</v>
      </c>
      <c r="J16" s="322" t="s">
        <v>10</v>
      </c>
      <c r="K16" s="158" t="b">
        <f>IF(J16=0,I16,IF(J16=1,I16*2,IF(J16=2,I16*3,IF(J16="3 or more",I16*4))))</f>
        <v>0</v>
      </c>
      <c r="L16" s="156" t="s">
        <v>10</v>
      </c>
      <c r="N16" s="127" t="b">
        <f>IF(L16="EUR",1,IF(L16="USD",2,IF(L16="MXN",3,IF(L16="CNY",4,IF(L16="try",5,IF(L16="INR",6))))))</f>
        <v>0</v>
      </c>
      <c r="O16" s="127" t="b">
        <f>IF($C16="Damaged packaging",IF($N16=1,$AB18,IF($N16=2,$AC18,IF($N16=3,$AD18,IF($N16=4,$AE18,IF($N16=5,$AF18,IF($N16=6,$AG18)))))))</f>
        <v>0</v>
      </c>
      <c r="P16" s="127" t="b">
        <f>IF($C16="wrong packaging",IF($N16=1,$AB19,IF($N16=2,$AC19,IF($N16=3,$AD19,IF($N16=4,$AE19,IF($N16=5,$AF19,IF($N16=6,$AG19)))))))</f>
        <v>0</v>
      </c>
      <c r="Q16" s="127" t="b">
        <f>IF($C16="soiled packaging",IF($N16=1,$AB20,IF($N16=2,$AC20,IF($N16=3,$AD20,IF($N16=4,$AE20,IF($N16=5,$AF20,IF($N16=6,$AG20)))))))</f>
        <v>0</v>
      </c>
      <c r="Y16" s="249" t="s">
        <v>19</v>
      </c>
      <c r="Z16" s="251"/>
      <c r="AA16" s="236" t="s">
        <v>20</v>
      </c>
      <c r="AB16" s="238" t="s">
        <v>21</v>
      </c>
      <c r="AC16" s="238"/>
      <c r="AD16" s="238"/>
      <c r="AE16" s="239"/>
      <c r="AF16" s="239"/>
      <c r="AG16" s="240"/>
      <c r="AH16" s="15"/>
    </row>
    <row r="17" spans="1:38" ht="21" customHeight="1" thickBot="1" x14ac:dyDescent="0.3">
      <c r="A17" s="142" t="s">
        <v>36</v>
      </c>
      <c r="B17" s="9" t="s">
        <v>10</v>
      </c>
      <c r="C17" s="233" t="s">
        <v>10</v>
      </c>
      <c r="D17" s="234"/>
      <c r="E17" s="234"/>
      <c r="F17" s="234"/>
      <c r="G17" s="234"/>
      <c r="H17" s="235"/>
      <c r="I17" s="158" t="b">
        <f>IF(O17&lt;&gt;FALSE,O17,IF(P17&lt;&gt;FALSE,P17,IF(Q17&lt;&gt;FALSE,Q17,IF(R17&lt;&gt;FALSE,R17))))</f>
        <v>0</v>
      </c>
      <c r="J17" s="322" t="s">
        <v>10</v>
      </c>
      <c r="K17" s="158" t="b">
        <f t="shared" ref="K17:K20" si="0">IF(J17=0,I17,IF(J17=1,I17*2,IF(J17=2,I17*3,IF(J17="3 or more",I17*4))))</f>
        <v>0</v>
      </c>
      <c r="L17" s="156" t="s">
        <v>10</v>
      </c>
      <c r="N17" s="127" t="b">
        <f t="shared" ref="N17:N21" si="1">IF(L17="EUR",1,IF(L17="USD",2,IF(L17="MXN",3,IF(L17="CNY",4,IF(L17="try",5,IF(L17="INR",6))))))</f>
        <v>0</v>
      </c>
      <c r="O17" s="127" t="b">
        <f>IF($C17="Delivery too early",IF($N17=1,$AB21,IF($N17=2,$AC21,IF($N17=3,$AD21,IF($N17=4,$AE21,IF($N17=5,$AF21,IF($N17=6,$AG21)))))))</f>
        <v>0</v>
      </c>
      <c r="P17" s="127" t="b">
        <f>IF($C17="Delivery too late",IF($N17=1,$AB22,IF($N17=2,$AC22,IF($N17=3,$AD22,IF($N17=4,$AE22,IF($N17=5,$AF22,IF($N17=6,$AG22)))))))</f>
        <v>0</v>
      </c>
      <c r="Q17" s="127" t="b">
        <f>IF($C17="Over delivery",IF($N17=1,$AB23,IF($N17=2,$AC23,IF($N17=3,$AD23,IF($N17=4,$AE23,IF($N17=5,$AF23,IF($N17=6,$AG23)))))))</f>
        <v>0</v>
      </c>
      <c r="R17" s="127" t="b">
        <f>IF($C17="Under delivery",IF($N17=1,$AB24,IF($N17=2,$AC24,IF($N17=3,$AD24,IF($N17=4,$AE24,IF($N17=5,$AF24,IF($N17=6,$AG24)))))))</f>
        <v>0</v>
      </c>
      <c r="Y17" s="250"/>
      <c r="Z17" s="252"/>
      <c r="AA17" s="237"/>
      <c r="AB17" s="6" t="s">
        <v>28</v>
      </c>
      <c r="AC17" s="7" t="s">
        <v>29</v>
      </c>
      <c r="AD17" s="7" t="s">
        <v>30</v>
      </c>
      <c r="AE17" s="108" t="s">
        <v>31</v>
      </c>
      <c r="AF17" s="108" t="s">
        <v>147</v>
      </c>
      <c r="AG17" s="8" t="s">
        <v>148</v>
      </c>
      <c r="AH17" s="15"/>
    </row>
    <row r="18" spans="1:38" ht="21" customHeight="1" x14ac:dyDescent="0.25">
      <c r="A18" s="142" t="s">
        <v>39</v>
      </c>
      <c r="B18" s="9" t="s">
        <v>10</v>
      </c>
      <c r="C18" s="233" t="s">
        <v>10</v>
      </c>
      <c r="D18" s="234"/>
      <c r="E18" s="234"/>
      <c r="F18" s="234"/>
      <c r="G18" s="234"/>
      <c r="H18" s="235"/>
      <c r="I18" s="158" t="b">
        <f>IF(O18&lt;&gt;FALSE,O18,IF(P18&lt;&gt;FALSE,P18))</f>
        <v>0</v>
      </c>
      <c r="J18" s="322" t="s">
        <v>10</v>
      </c>
      <c r="K18" s="158" t="b">
        <f t="shared" si="0"/>
        <v>0</v>
      </c>
      <c r="L18" s="156" t="s">
        <v>10</v>
      </c>
      <c r="N18" s="127" t="b">
        <f t="shared" si="1"/>
        <v>0</v>
      </c>
      <c r="O18" s="127" t="b">
        <f>IF($C18="Wrong parts",IF($N18=1,$AB25,IF($N18=2,$AC25,IF($N18=3,$AD25,IF($N18=4,$AE25,IF($N18=5,$AF25,IF($N18=6,$AG25)))))))</f>
        <v>0</v>
      </c>
      <c r="P18" s="127" t="b">
        <f>IF($C18="Mixed parts",IF($N18=1,$AB26,IF($N18=2,$AC26,IF($N18=3,$AD26,IF($N18=4,$AE26,IF($N18=5,$AF26,IF($N18=6,$AG26)))))))</f>
        <v>0</v>
      </c>
      <c r="Y18" s="10" t="s">
        <v>33</v>
      </c>
      <c r="Z18" s="230" t="s">
        <v>34</v>
      </c>
      <c r="AA18" s="11" t="s">
        <v>35</v>
      </c>
      <c r="AB18" s="12">
        <f>ClaimKeyCodes!D8</f>
        <v>200</v>
      </c>
      <c r="AC18" s="149">
        <f>ClaimKeyCodes!E8</f>
        <v>240</v>
      </c>
      <c r="AD18" s="149">
        <f>ClaimKeyCodes!F8</f>
        <v>5000</v>
      </c>
      <c r="AE18" s="150">
        <f>ClaimKeyCodes!G8</f>
        <v>1600</v>
      </c>
      <c r="AF18" s="150">
        <f>ClaimKeyCodes!H8</f>
        <v>7200</v>
      </c>
      <c r="AG18" s="151">
        <f>ClaimKeyCodes!I8</f>
        <v>18000</v>
      </c>
      <c r="AH18" s="148"/>
    </row>
    <row r="19" spans="1:38" ht="21" customHeight="1" x14ac:dyDescent="0.25">
      <c r="A19" s="143" t="s">
        <v>42</v>
      </c>
      <c r="B19" s="9" t="s">
        <v>10</v>
      </c>
      <c r="C19" s="233" t="s">
        <v>10</v>
      </c>
      <c r="D19" s="234"/>
      <c r="E19" s="234"/>
      <c r="F19" s="234"/>
      <c r="G19" s="234"/>
      <c r="H19" s="235"/>
      <c r="I19" s="158" t="b">
        <f>IF(O19&lt;&gt;FALSE,O19,IF(P19&lt;&gt;FALSE,P19,IF(Q19&lt;&gt;FALSE,Q19,IF(R19&lt;&gt;FALSE,R19,IF(S19&lt;&gt;FALSE,S19,IF(T19&lt;&gt;FALSE,T19,IF(U19&lt;&gt;FALSE,U19)))))))</f>
        <v>0</v>
      </c>
      <c r="J19" s="322" t="s">
        <v>10</v>
      </c>
      <c r="K19" s="158" t="b">
        <f t="shared" si="0"/>
        <v>0</v>
      </c>
      <c r="L19" s="156" t="s">
        <v>10</v>
      </c>
      <c r="N19" s="127" t="b">
        <f>IF(L19="EUR",1,IF(L19="USD",2,IF(L19="MXN",3,IF(L19="CNY",4,IF(L19="try",5,IF(L19="INR",6))))))</f>
        <v>0</v>
      </c>
      <c r="O19" s="127" t="b">
        <f>IF($C19="Missing Label ",IF($N19=1,$AB27,IF($N19=2,$AC27,IF($N19=3,$AD27,IF($N19=4,$AE27,IF($N19=5,$AF27,IF($N19=6,$AG27)))))))</f>
        <v>0</v>
      </c>
      <c r="P19" s="127" t="b">
        <f>IF($C19="Illegible Label",IF($N19=1,$AB28,IF($N19=2,$AC28,IF($N19=3,$AD28,IF($N19=4,$AE28,IF($N19=5,$AF28,IF($N19=6,$AG28)))))))</f>
        <v>0</v>
      </c>
      <c r="Q19" s="127" t="b">
        <f>IF($C19="Missing delivery note number (field 3)",IF($N19=1,$AB29,IF($N19=2,$AC29,IF($N19=3,$AD29,IF($N19=4,$AE29,IF($N19=5,$AF29,IF($N19=6,$AG29)))))))</f>
        <v>0</v>
      </c>
      <c r="R19" s="127" t="b">
        <f>IF($C19="Missing or wrong customer part number (field 8)",IF($N19=1,$AB30,IF($N19=2,$AC30,IF($N19=3,$AD30,IF($N19=4,$AE30,IF($N19=5,$AF30,IF($N19=6,$AG30)))))))</f>
        <v>0</v>
      </c>
      <c r="S19" s="127" t="b">
        <f>IF($C19="Missing or wrong quantity (field 9)",IF($N19=1,$AB31,IF($N19=2,$AC31,IF($N19=3,$AD31,IF($N19=4,$AE31,IF($N19=5,$AF31,IF($N19=6,$AG31)))))))</f>
        <v>0</v>
      </c>
      <c r="T19" s="127" t="b">
        <f>IF($C19="Missing supplier number (field 12)",IF($N19=1,$AB32,IF($N19=2,$AC32,IF($N19=3,$AD32,IF($N19=4,$AE32,IF($N19=5,$AF32,IF($N19=6,$AG32)))))))</f>
        <v>0</v>
      </c>
      <c r="U19" s="127" t="b">
        <f>IF($C19="Wrongly attached Label",IF($N19=1,$AB33,IF($N19=2,$AC33,IF($N19=3,$AD33,IF($N19=4,$AE33,IF($N19=5,$AF33,IF($N19=6,$AG33)))))))</f>
        <v>0</v>
      </c>
      <c r="Y19" s="16" t="s">
        <v>37</v>
      </c>
      <c r="Z19" s="231"/>
      <c r="AA19" s="17" t="s">
        <v>38</v>
      </c>
      <c r="AB19" s="18">
        <f>ClaimKeyCodes!D9</f>
        <v>200</v>
      </c>
      <c r="AC19" s="13">
        <f>ClaimKeyCodes!E9</f>
        <v>240</v>
      </c>
      <c r="AD19" s="13">
        <f>ClaimKeyCodes!F9</f>
        <v>5000</v>
      </c>
      <c r="AE19" s="14">
        <f>ClaimKeyCodes!G9</f>
        <v>1600</v>
      </c>
      <c r="AF19" s="14">
        <f>ClaimKeyCodes!H9</f>
        <v>7200</v>
      </c>
      <c r="AG19" s="152">
        <f>ClaimKeyCodes!I9</f>
        <v>18000</v>
      </c>
      <c r="AH19" s="148"/>
    </row>
    <row r="20" spans="1:38" ht="21" customHeight="1" thickBot="1" x14ac:dyDescent="0.3">
      <c r="A20" s="143" t="s">
        <v>46</v>
      </c>
      <c r="B20" s="9" t="s">
        <v>10</v>
      </c>
      <c r="C20" s="220" t="s">
        <v>10</v>
      </c>
      <c r="D20" s="221"/>
      <c r="E20" s="221"/>
      <c r="F20" s="221"/>
      <c r="G20" s="221"/>
      <c r="H20" s="222"/>
      <c r="I20" s="158" t="b">
        <f>IF(O20&lt;&gt;FALSE,O20,IF(P20&lt;&gt;FALSE,P20,IF(Q20&lt;&gt;FALSE,Q20,IF(R20&lt;&gt;FALSE,R20,IF(S20&lt;&gt;FALSE,S20,IF(T20&lt;&gt;FALSE,T20,IF(U20&lt;&gt;FALSE,U20,IF(V20&lt;&gt;FALSE,V20))))))))</f>
        <v>0</v>
      </c>
      <c r="J20" s="322" t="s">
        <v>10</v>
      </c>
      <c r="K20" s="158" t="b">
        <f t="shared" si="0"/>
        <v>0</v>
      </c>
      <c r="L20" s="156" t="s">
        <v>10</v>
      </c>
      <c r="N20" s="127" t="b">
        <f t="shared" si="1"/>
        <v>0</v>
      </c>
      <c r="O20" s="127" t="b">
        <f>IF($C20="Missing ASN ",IF($N20=1,$AB34,IF($N20=2,$AC34,IF($N20=3,$AD34,IF($N20=4,$AE34,IF($N20=5,$AF34,IF($N20=6,$AG34)))))))</f>
        <v>0</v>
      </c>
      <c r="P20" s="127" t="b">
        <f>IF($C20="Missing delivery note number",IF($N20=1,$AB35,IF($N20=2,$AC35,IF($N20=3,$AD35,IF($N20=4,$AE35,IF($N20=5,$AF35,IF($N20=6,$AG35)))))))</f>
        <v>0</v>
      </c>
      <c r="Q20" s="127" t="b">
        <f>IF($C20="Missing supplier number",IF($N20=1,$AB36,IF($N20=2,$AC36,IF($N20=3,$AD36,IF($N20=4,$AE36,IF($N20=5,$AF36,IF($N20=6,$AG36)))))))</f>
        <v>0</v>
      </c>
      <c r="R20" s="127" t="b">
        <f>IF($C20="Missing or wrong order number",IF($N20=1,$AB37,IF($N20=2,$AC37,IF($N20=3,$AD37,IF($N20=4,$AE37,IF($N20=5,$AF37,IF($N20=6,$AG37)))))))</f>
        <v>0</v>
      </c>
      <c r="S20" s="127" t="b">
        <f>IF($C20="Missing or wrong customer part number",IF($N20=1,$AB38,IF($N20=2,$AC38,IF($N20=3,$AD38,IF($N20=4,$AE38,IF($N20=5,$AF38,IF($N20=6,$AG38)))))))</f>
        <v>0</v>
      </c>
      <c r="T20" s="127" t="b">
        <f>IF($C20="Missing or wrong part quantity",IF($N20=1,$AB39,IF($N20=2,$AC39,IF($N20=3,$AD39,IF($N20=4,$AE39,IF($N20=5,$AF39,IF($N20=6,$AG39)))))))</f>
        <v>0</v>
      </c>
      <c r="U20" s="127" t="b">
        <f>IF($C20="Wrong or incomplete packaging data (container type, quantity of containers, quantity of parts per container, etc)",IF($N20=1,$AB40,IF($N20=2,$AC40,IF($N20=3,$AD40,IF($N20=4,$AE40,IF($N20=5,$AF40,IF($N20=6,$AG40)))))))</f>
        <v>0</v>
      </c>
      <c r="V20" s="127" t="b">
        <f>IF($C20="ASN too late - forwarding more than 15 minutes after departure of carrier",IF($N20=1,$AB41,IF($N20=2,$AC41,IF($N20=3,$AD41,IF($N20=4,$AE41,IF($N20=5,$AF41,IF($N20=6,$AG41)))))))</f>
        <v>0</v>
      </c>
      <c r="Y20" s="19" t="s">
        <v>40</v>
      </c>
      <c r="Z20" s="232"/>
      <c r="AA20" s="20" t="s">
        <v>41</v>
      </c>
      <c r="AB20" s="21">
        <f>ClaimKeyCodes!D10</f>
        <v>200</v>
      </c>
      <c r="AC20" s="22">
        <f>ClaimKeyCodes!E10</f>
        <v>240</v>
      </c>
      <c r="AD20" s="22">
        <f>ClaimKeyCodes!F10</f>
        <v>5000</v>
      </c>
      <c r="AE20" s="109">
        <f>ClaimKeyCodes!G10</f>
        <v>1600</v>
      </c>
      <c r="AF20" s="109">
        <f>ClaimKeyCodes!H10</f>
        <v>7200</v>
      </c>
      <c r="AG20" s="23">
        <f>ClaimKeyCodes!I10</f>
        <v>18000</v>
      </c>
      <c r="AH20" s="148"/>
    </row>
    <row r="21" spans="1:38" ht="21" customHeight="1" x14ac:dyDescent="0.25">
      <c r="A21" s="143" t="s">
        <v>156</v>
      </c>
      <c r="B21" s="9" t="s">
        <v>10</v>
      </c>
      <c r="C21" s="223" t="s">
        <v>10</v>
      </c>
      <c r="D21" s="224"/>
      <c r="E21" s="224"/>
      <c r="F21" s="224"/>
      <c r="G21" s="224"/>
      <c r="H21" s="225"/>
      <c r="I21" s="158" t="b">
        <f>IF(O21&lt;&gt;FALSE,O21,IF(P21&lt;&gt;FALSE,P21,IF(Q21&lt;&gt;FALSE,Q21,IF(R21&lt;&gt;FALSE,R21,IF(S21&lt;&gt;FALSE,S21,IF(T21&lt;&gt;FALSE,T21,IF(U21&lt;&gt;FALSE,U21,IF(V21&lt;&gt;FALSE,V21,IF(W21&lt;&gt;FALSE,W21,IF(X21&lt;&gt;FALSE,X21))))))))))</f>
        <v>0</v>
      </c>
      <c r="J21" s="322" t="s">
        <v>10</v>
      </c>
      <c r="K21" s="158" t="b">
        <f>IF(J21=0,I21,IF(J21=1,I21*2,IF(J21=2,I21*3,IF(J21="3 or more",I21*4))))</f>
        <v>0</v>
      </c>
      <c r="L21" s="156" t="s">
        <v>10</v>
      </c>
      <c r="N21" s="127" t="b">
        <f t="shared" si="1"/>
        <v>0</v>
      </c>
      <c r="O21" s="127" t="b">
        <f>IF($C21="Missing Delivery Note ",IF($N21=1,$AB42,IF($N21=2,$AC42,IF($N21=3,$AD42,IF($N21=4,$AE42,IF($N21=5,$AF42,IF($N21=6,$AG42)))))))</f>
        <v>0</v>
      </c>
      <c r="P21" s="127" t="b">
        <f>IF($C21="Illegible Delivery Note",IF($N21=1,$AB43,IF($N21=2,$AC43,IF($N21=3,$AD43,IF($N21=4,$AE43,IF($N21=5,$AF43,IF($N21=6,$AG43)))))))</f>
        <v>0</v>
      </c>
      <c r="Q21" s="127" t="b">
        <f>IF($C21="Missing other required shipping documents (e.g. Certificate of Country of Origin, Conformity Certicates, Security Data Sheet, etc.)",IF($N21=1,$AB43,IF($N21=2,$AC43,IF($N21=3,$AD43,IF($N21=4,$AE43,IF($N21=5,$AF43,IF($N21=6,$AG43)))))))</f>
        <v>0</v>
      </c>
      <c r="R21" s="127" t="b">
        <f>IF($C21="Missing delivery note number",IF($N21=1,$AB45,IF($N21=2,$AC45,IF($N21=3,$AD45,IF($N21=4,$AE45,IF($N21=5,$AF45,IF($N21=6,$AG45)))))))</f>
        <v>0</v>
      </c>
      <c r="S21" s="127" t="b">
        <f>IF($C21="Missing supplier number",IF($N21=1,$AB46,IF($N21=2,$AC46,IF($N21=3,$AD46,IF($N21=4,$AE46,IF($N21=5,$AF46,IF($N21=6,$AG46)))))))</f>
        <v>0</v>
      </c>
      <c r="T21" s="127" t="b">
        <f>IF($C21="Missing or wrong order number",IF($N21=1,$AB47,IF($N21=2,$AC47,IF($N21=3,$AD47,IF($N21=4,$AE47,IF($N21=5,$AF47,IF($N21=6,$AG47)))))))</f>
        <v>0</v>
      </c>
      <c r="U21" s="127" t="b">
        <f>IF($C21="Missing or wrong customer part number",IF($N21=1,$AB48,IF($N21=2,$AC48,IF($N21=3,$AD48,IF($N21=4,$AE48,IF($N21=5,$AF48,IF($N21=6,$AG48)))))))</f>
        <v>0</v>
      </c>
      <c r="V21" s="127" t="b">
        <f>IF($C21="Missing or wrong part quantity",IF($N21=1,$AB49,IF($N21=2,$AC49,IF($N21=3,$AD49,IF($N21=4,$AE49,IF($N21=5,$AF49,IF($N21=6,$AG49)))))))</f>
        <v>0</v>
      </c>
      <c r="W21" s="127" t="b">
        <f>IF($C21="Missing or wrong Incoterms",IF($N21=1,$AB50,IF($N21=2,$AC50,IF($N21=3,$AD50,IF($N21=4,$AE50,IF($N21=5,$AF50,IF($N21=6,$AG50)))))))</f>
        <v>0</v>
      </c>
      <c r="X21" s="127" t="b">
        <f>IF($C21="Wrong or incomplete data of packaging (container type, quantity of containers, quantity of parts per container, etc)",IF($N21=1,$AB51,IF($N21=2,$AC51,IF($N21=3,$AD51,IF($N21=4,$AE51,IF($N21=5,$AF51,IF($N21=6,$AG51)))))))</f>
        <v>0</v>
      </c>
      <c r="Y21" s="24" t="s">
        <v>43</v>
      </c>
      <c r="Z21" s="214" t="s">
        <v>44</v>
      </c>
      <c r="AA21" s="11" t="s">
        <v>45</v>
      </c>
      <c r="AB21" s="12">
        <f>ClaimKeyCodes!D11</f>
        <v>200</v>
      </c>
      <c r="AC21" s="25">
        <f>ClaimKeyCodes!E11</f>
        <v>240</v>
      </c>
      <c r="AD21" s="25">
        <f>ClaimKeyCodes!F11</f>
        <v>5000</v>
      </c>
      <c r="AE21" s="26">
        <f>ClaimKeyCodes!G11</f>
        <v>1600</v>
      </c>
      <c r="AF21" s="26">
        <f>ClaimKeyCodes!H11</f>
        <v>7200</v>
      </c>
      <c r="AG21" s="153">
        <f>ClaimKeyCodes!I11</f>
        <v>18000</v>
      </c>
      <c r="AH21" s="148"/>
    </row>
    <row r="22" spans="1:38" ht="15" customHeight="1" thickBot="1" x14ac:dyDescent="0.3">
      <c r="A22" s="226"/>
      <c r="B22" s="227"/>
      <c r="C22" s="227"/>
      <c r="D22" s="227"/>
      <c r="E22" s="227"/>
      <c r="F22" s="227"/>
      <c r="G22" s="227"/>
      <c r="H22" s="227"/>
      <c r="I22" s="228" t="s">
        <v>51</v>
      </c>
      <c r="J22" s="229"/>
      <c r="K22" s="28">
        <f>SUM(K16:K21)</f>
        <v>0</v>
      </c>
      <c r="L22" s="144" t="b">
        <f>IF($C$8=[15]Data!U2,"EUR",IF($C$8=[15]Data!U3,"EUR",IF($C$8=[15]Data!U4,"MXN",IF($C$8=[15]Data!U5,"USD",IF($C$8=[15]Data!U6,"CNY",IF($C$8=[15]Data!U7,"CNY",IF($C$8=[15]Data!U8,"CNY",IF($C$8=[15]Data!U9,"CNY",IF($C$8=[15]Data!U10,"CNY",IF($C$8=[15]Data!U11,"EUR",IF($C$8=[15]Data!U12,"EUR",IF($C$8=[15]Data!U13,"CNY",IF($C$8=[15]Data!U14,"EUR",IF($C$8=[15]Data!U15,"CNY"))))))))))))))</f>
        <v>0</v>
      </c>
      <c r="Y22" s="27" t="s">
        <v>47</v>
      </c>
      <c r="Z22" s="215"/>
      <c r="AA22" s="17" t="s">
        <v>48</v>
      </c>
      <c r="AB22" s="18">
        <f>ClaimKeyCodes!D12</f>
        <v>200</v>
      </c>
      <c r="AC22" s="13">
        <f>ClaimKeyCodes!E12</f>
        <v>240</v>
      </c>
      <c r="AD22" s="13">
        <f>ClaimKeyCodes!F12</f>
        <v>5000</v>
      </c>
      <c r="AE22" s="14">
        <f>ClaimKeyCodes!G12</f>
        <v>1600</v>
      </c>
      <c r="AF22" s="14">
        <f>ClaimKeyCodes!H12</f>
        <v>7200</v>
      </c>
      <c r="AG22" s="152">
        <f>ClaimKeyCodes!I12</f>
        <v>18000</v>
      </c>
      <c r="AH22" s="148"/>
    </row>
    <row r="23" spans="1:38" ht="17.25" customHeight="1" thickBot="1" x14ac:dyDescent="0.3">
      <c r="A23" s="217" t="s">
        <v>54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9"/>
      <c r="Y23" s="27" t="s">
        <v>49</v>
      </c>
      <c r="Z23" s="215"/>
      <c r="AA23" s="17" t="s">
        <v>50</v>
      </c>
      <c r="AB23" s="18">
        <f>ClaimKeyCodes!D13</f>
        <v>200</v>
      </c>
      <c r="AC23" s="13">
        <f>ClaimKeyCodes!E13</f>
        <v>240</v>
      </c>
      <c r="AD23" s="13">
        <f>ClaimKeyCodes!F13</f>
        <v>5000</v>
      </c>
      <c r="AE23" s="14">
        <f>ClaimKeyCodes!G13</f>
        <v>1600</v>
      </c>
      <c r="AF23" s="14">
        <f>ClaimKeyCodes!H13</f>
        <v>7200</v>
      </c>
      <c r="AG23" s="152">
        <f>ClaimKeyCodes!I13</f>
        <v>18000</v>
      </c>
      <c r="AH23" s="148"/>
    </row>
    <row r="24" spans="1:38" ht="15" customHeight="1" thickBot="1" x14ac:dyDescent="0.3">
      <c r="A24" s="203" t="s">
        <v>58</v>
      </c>
      <c r="B24" s="204"/>
      <c r="C24" s="205"/>
      <c r="D24" s="206"/>
      <c r="E24" s="206"/>
      <c r="F24" s="206"/>
      <c r="G24" s="206"/>
      <c r="H24" s="206"/>
      <c r="I24" s="206"/>
      <c r="J24" s="206"/>
      <c r="K24" s="206"/>
      <c r="L24" s="207"/>
      <c r="N24" s="127">
        <v>2</v>
      </c>
      <c r="O24" s="127" t="s">
        <v>29</v>
      </c>
      <c r="Y24" s="29" t="s">
        <v>52</v>
      </c>
      <c r="Z24" s="216"/>
      <c r="AA24" s="20" t="s">
        <v>53</v>
      </c>
      <c r="AB24" s="21">
        <f>ClaimKeyCodes!D14</f>
        <v>200</v>
      </c>
      <c r="AC24" s="22">
        <f>ClaimKeyCodes!E14</f>
        <v>240</v>
      </c>
      <c r="AD24" s="22">
        <f>ClaimKeyCodes!F14</f>
        <v>5000</v>
      </c>
      <c r="AE24" s="109">
        <f>ClaimKeyCodes!G14</f>
        <v>1600</v>
      </c>
      <c r="AF24" s="109">
        <f>ClaimKeyCodes!H14</f>
        <v>7200</v>
      </c>
      <c r="AG24" s="23">
        <f>ClaimKeyCodes!I14</f>
        <v>18000</v>
      </c>
      <c r="AH24" s="148"/>
    </row>
    <row r="25" spans="1:38" ht="15" customHeight="1" x14ac:dyDescent="0.25">
      <c r="A25" s="165"/>
      <c r="B25" s="166"/>
      <c r="C25" s="208"/>
      <c r="D25" s="209"/>
      <c r="E25" s="209"/>
      <c r="F25" s="209"/>
      <c r="G25" s="209"/>
      <c r="H25" s="209"/>
      <c r="I25" s="209"/>
      <c r="J25" s="209"/>
      <c r="K25" s="209"/>
      <c r="L25" s="210"/>
      <c r="N25" s="127">
        <v>3</v>
      </c>
      <c r="O25" s="127" t="s">
        <v>30</v>
      </c>
      <c r="Y25" s="30" t="s">
        <v>55</v>
      </c>
      <c r="Z25" s="201" t="s">
        <v>56</v>
      </c>
      <c r="AA25" s="11" t="s">
        <v>57</v>
      </c>
      <c r="AB25" s="12">
        <f>ClaimKeyCodes!D15</f>
        <v>250</v>
      </c>
      <c r="AC25" s="25">
        <f>ClaimKeyCodes!E15</f>
        <v>300</v>
      </c>
      <c r="AD25" s="25">
        <f>ClaimKeyCodes!F15</f>
        <v>6250</v>
      </c>
      <c r="AE25" s="26">
        <f>ClaimKeyCodes!G15</f>
        <v>2000</v>
      </c>
      <c r="AF25" s="26">
        <f>ClaimKeyCodes!H15</f>
        <v>9000</v>
      </c>
      <c r="AG25" s="153">
        <f>ClaimKeyCodes!I15</f>
        <v>22500</v>
      </c>
      <c r="AH25" s="148"/>
    </row>
    <row r="26" spans="1:38" ht="15" customHeight="1" thickBot="1" x14ac:dyDescent="0.3">
      <c r="A26" s="165" t="s">
        <v>64</v>
      </c>
      <c r="B26" s="166"/>
      <c r="C26" s="169"/>
      <c r="D26" s="170"/>
      <c r="E26" s="170"/>
      <c r="F26" s="170"/>
      <c r="G26" s="170"/>
      <c r="H26" s="170"/>
      <c r="I26" s="170"/>
      <c r="J26" s="170"/>
      <c r="K26" s="170"/>
      <c r="L26" s="171"/>
      <c r="N26" s="127">
        <v>4</v>
      </c>
      <c r="O26" s="127" t="s">
        <v>31</v>
      </c>
      <c r="Y26" s="31" t="s">
        <v>59</v>
      </c>
      <c r="Z26" s="202"/>
      <c r="AA26" s="20" t="s">
        <v>60</v>
      </c>
      <c r="AB26" s="21">
        <f>ClaimKeyCodes!D16</f>
        <v>250</v>
      </c>
      <c r="AC26" s="22">
        <f>ClaimKeyCodes!E16</f>
        <v>300</v>
      </c>
      <c r="AD26" s="22">
        <f>ClaimKeyCodes!F16</f>
        <v>6250</v>
      </c>
      <c r="AE26" s="109">
        <f>ClaimKeyCodes!G16</f>
        <v>2000</v>
      </c>
      <c r="AF26" s="109">
        <f>ClaimKeyCodes!H16</f>
        <v>9000</v>
      </c>
      <c r="AG26" s="23">
        <f>ClaimKeyCodes!I16</f>
        <v>22500</v>
      </c>
      <c r="AH26" s="148"/>
    </row>
    <row r="27" spans="1:38" ht="15" customHeight="1" x14ac:dyDescent="0.25">
      <c r="A27" s="165"/>
      <c r="B27" s="166"/>
      <c r="C27" s="208"/>
      <c r="D27" s="209"/>
      <c r="E27" s="209"/>
      <c r="F27" s="209"/>
      <c r="G27" s="209"/>
      <c r="H27" s="209"/>
      <c r="I27" s="209"/>
      <c r="J27" s="209"/>
      <c r="K27" s="209"/>
      <c r="L27" s="210"/>
      <c r="N27" s="127">
        <v>5</v>
      </c>
      <c r="O27" s="127" t="s">
        <v>147</v>
      </c>
      <c r="Y27" s="30" t="s">
        <v>61</v>
      </c>
      <c r="Z27" s="211" t="s">
        <v>62</v>
      </c>
      <c r="AA27" s="11" t="s">
        <v>63</v>
      </c>
      <c r="AB27" s="12">
        <f>ClaimKeyCodes!D17</f>
        <v>150</v>
      </c>
      <c r="AC27" s="25">
        <f>ClaimKeyCodes!E17</f>
        <v>180</v>
      </c>
      <c r="AD27" s="25">
        <f>ClaimKeyCodes!F17</f>
        <v>3750</v>
      </c>
      <c r="AE27" s="26">
        <f>ClaimKeyCodes!G17</f>
        <v>1200</v>
      </c>
      <c r="AF27" s="26">
        <f>ClaimKeyCodes!H17</f>
        <v>5400</v>
      </c>
      <c r="AG27" s="153">
        <f>ClaimKeyCodes!I17</f>
        <v>13500</v>
      </c>
      <c r="AH27" s="148"/>
      <c r="AL27" s="34"/>
    </row>
    <row r="28" spans="1:38" ht="15" customHeight="1" x14ac:dyDescent="0.25">
      <c r="A28" s="165" t="s">
        <v>69</v>
      </c>
      <c r="B28" s="166"/>
      <c r="C28" s="169"/>
      <c r="D28" s="170"/>
      <c r="E28" s="170"/>
      <c r="F28" s="170"/>
      <c r="G28" s="170"/>
      <c r="H28" s="170"/>
      <c r="I28" s="170"/>
      <c r="J28" s="170"/>
      <c r="K28" s="170"/>
      <c r="L28" s="171"/>
      <c r="N28" s="127">
        <v>6</v>
      </c>
      <c r="O28" s="127" t="s">
        <v>148</v>
      </c>
      <c r="Y28" s="32" t="s">
        <v>65</v>
      </c>
      <c r="Z28" s="212"/>
      <c r="AA28" s="17" t="s">
        <v>66</v>
      </c>
      <c r="AB28" s="18">
        <f>ClaimKeyCodes!D18</f>
        <v>150</v>
      </c>
      <c r="AC28" s="13">
        <f>ClaimKeyCodes!E18</f>
        <v>180</v>
      </c>
      <c r="AD28" s="13">
        <f>ClaimKeyCodes!F18</f>
        <v>3750</v>
      </c>
      <c r="AE28" s="14">
        <f>ClaimKeyCodes!G18</f>
        <v>1200</v>
      </c>
      <c r="AF28" s="14">
        <f>ClaimKeyCodes!H18</f>
        <v>5400</v>
      </c>
      <c r="AG28" s="152">
        <f>ClaimKeyCodes!I18</f>
        <v>13500</v>
      </c>
      <c r="AH28" s="148"/>
    </row>
    <row r="29" spans="1:38" ht="15" customHeight="1" x14ac:dyDescent="0.25">
      <c r="A29" s="165"/>
      <c r="B29" s="166"/>
      <c r="C29" s="208"/>
      <c r="D29" s="209"/>
      <c r="E29" s="209"/>
      <c r="F29" s="209"/>
      <c r="G29" s="209"/>
      <c r="H29" s="209"/>
      <c r="I29" s="209"/>
      <c r="J29" s="209"/>
      <c r="K29" s="209"/>
      <c r="L29" s="210"/>
      <c r="Y29" s="16" t="s">
        <v>67</v>
      </c>
      <c r="Z29" s="212"/>
      <c r="AA29" s="33" t="s">
        <v>68</v>
      </c>
      <c r="AB29" s="18">
        <f>ClaimKeyCodes!D19</f>
        <v>150</v>
      </c>
      <c r="AC29" s="13">
        <f>ClaimKeyCodes!E19</f>
        <v>180</v>
      </c>
      <c r="AD29" s="13">
        <f>ClaimKeyCodes!F19</f>
        <v>3750</v>
      </c>
      <c r="AE29" s="14">
        <f>ClaimKeyCodes!G19</f>
        <v>1200</v>
      </c>
      <c r="AF29" s="14">
        <f>ClaimKeyCodes!H19</f>
        <v>5400</v>
      </c>
      <c r="AG29" s="152">
        <f>ClaimKeyCodes!I19</f>
        <v>13500</v>
      </c>
      <c r="AH29" s="148"/>
    </row>
    <row r="30" spans="1:38" ht="15" customHeight="1" x14ac:dyDescent="0.25">
      <c r="A30" s="165" t="s">
        <v>74</v>
      </c>
      <c r="B30" s="166"/>
      <c r="C30" s="169"/>
      <c r="D30" s="170"/>
      <c r="E30" s="170"/>
      <c r="F30" s="170"/>
      <c r="G30" s="170"/>
      <c r="H30" s="170"/>
      <c r="I30" s="170"/>
      <c r="J30" s="170"/>
      <c r="K30" s="170"/>
      <c r="L30" s="171"/>
      <c r="Y30" s="16" t="s">
        <v>70</v>
      </c>
      <c r="Z30" s="212"/>
      <c r="AA30" s="33" t="s">
        <v>71</v>
      </c>
      <c r="AB30" s="18">
        <f>ClaimKeyCodes!D20</f>
        <v>150</v>
      </c>
      <c r="AC30" s="13">
        <f>ClaimKeyCodes!E20</f>
        <v>180</v>
      </c>
      <c r="AD30" s="13">
        <f>ClaimKeyCodes!F20</f>
        <v>3750</v>
      </c>
      <c r="AE30" s="14">
        <f>ClaimKeyCodes!G20</f>
        <v>1200</v>
      </c>
      <c r="AF30" s="14">
        <f>ClaimKeyCodes!H20</f>
        <v>5400</v>
      </c>
      <c r="AG30" s="152">
        <f>ClaimKeyCodes!I20</f>
        <v>13500</v>
      </c>
      <c r="AH30" s="148"/>
    </row>
    <row r="31" spans="1:38" ht="15" customHeight="1" x14ac:dyDescent="0.25">
      <c r="A31" s="165"/>
      <c r="B31" s="166"/>
      <c r="C31" s="208"/>
      <c r="D31" s="209"/>
      <c r="E31" s="209"/>
      <c r="F31" s="209"/>
      <c r="G31" s="209"/>
      <c r="H31" s="209"/>
      <c r="I31" s="209"/>
      <c r="J31" s="209"/>
      <c r="K31" s="209"/>
      <c r="L31" s="210"/>
      <c r="Y31" s="16" t="s">
        <v>72</v>
      </c>
      <c r="Z31" s="212"/>
      <c r="AA31" s="33" t="s">
        <v>73</v>
      </c>
      <c r="AB31" s="18">
        <f>ClaimKeyCodes!D21</f>
        <v>150</v>
      </c>
      <c r="AC31" s="13">
        <f>ClaimKeyCodes!E21</f>
        <v>180</v>
      </c>
      <c r="AD31" s="13">
        <f>ClaimKeyCodes!F21</f>
        <v>3750</v>
      </c>
      <c r="AE31" s="14">
        <f>ClaimKeyCodes!G21</f>
        <v>1200</v>
      </c>
      <c r="AF31" s="14">
        <f>ClaimKeyCodes!H21</f>
        <v>5400</v>
      </c>
      <c r="AG31" s="152">
        <f>ClaimKeyCodes!I21</f>
        <v>13500</v>
      </c>
      <c r="AH31" s="148"/>
    </row>
    <row r="32" spans="1:38" ht="15" customHeight="1" x14ac:dyDescent="0.25">
      <c r="A32" s="165" t="s">
        <v>79</v>
      </c>
      <c r="B32" s="166"/>
      <c r="C32" s="169"/>
      <c r="D32" s="170"/>
      <c r="E32" s="170"/>
      <c r="F32" s="170"/>
      <c r="G32" s="170"/>
      <c r="H32" s="170"/>
      <c r="I32" s="170"/>
      <c r="J32" s="170"/>
      <c r="K32" s="170"/>
      <c r="L32" s="171"/>
      <c r="Y32" s="27" t="s">
        <v>75</v>
      </c>
      <c r="Z32" s="212"/>
      <c r="AA32" s="33" t="s">
        <v>76</v>
      </c>
      <c r="AB32" s="18">
        <f>ClaimKeyCodes!D22</f>
        <v>150</v>
      </c>
      <c r="AC32" s="13">
        <f>ClaimKeyCodes!E22</f>
        <v>180</v>
      </c>
      <c r="AD32" s="13">
        <f>ClaimKeyCodes!F22</f>
        <v>3750</v>
      </c>
      <c r="AE32" s="14">
        <f>ClaimKeyCodes!G22</f>
        <v>1200</v>
      </c>
      <c r="AF32" s="14">
        <f>ClaimKeyCodes!H22</f>
        <v>5400</v>
      </c>
      <c r="AG32" s="152">
        <f>ClaimKeyCodes!I22</f>
        <v>13500</v>
      </c>
      <c r="AH32" s="148"/>
    </row>
    <row r="33" spans="1:34" ht="15" customHeight="1" thickBot="1" x14ac:dyDescent="0.3">
      <c r="A33" s="165"/>
      <c r="B33" s="166"/>
      <c r="C33" s="208"/>
      <c r="D33" s="209"/>
      <c r="E33" s="209"/>
      <c r="F33" s="209"/>
      <c r="G33" s="209"/>
      <c r="H33" s="209"/>
      <c r="I33" s="209"/>
      <c r="J33" s="209"/>
      <c r="K33" s="209"/>
      <c r="L33" s="210"/>
      <c r="Y33" s="29" t="s">
        <v>77</v>
      </c>
      <c r="Z33" s="213"/>
      <c r="AA33" s="20" t="s">
        <v>78</v>
      </c>
      <c r="AB33" s="21">
        <f>ClaimKeyCodes!D23</f>
        <v>150</v>
      </c>
      <c r="AC33" s="22">
        <f>ClaimKeyCodes!E23</f>
        <v>180</v>
      </c>
      <c r="AD33" s="22">
        <f>ClaimKeyCodes!F23</f>
        <v>3750</v>
      </c>
      <c r="AE33" s="109">
        <f>ClaimKeyCodes!G23</f>
        <v>1200</v>
      </c>
      <c r="AF33" s="109">
        <f>ClaimKeyCodes!H23</f>
        <v>5400</v>
      </c>
      <c r="AG33" s="23">
        <f>ClaimKeyCodes!I23</f>
        <v>13500</v>
      </c>
      <c r="AH33" s="148"/>
    </row>
    <row r="34" spans="1:34" ht="15" customHeight="1" x14ac:dyDescent="0.25">
      <c r="A34" s="165" t="s">
        <v>85</v>
      </c>
      <c r="B34" s="166"/>
      <c r="C34" s="169"/>
      <c r="D34" s="170"/>
      <c r="E34" s="170"/>
      <c r="F34" s="170"/>
      <c r="G34" s="170"/>
      <c r="H34" s="170"/>
      <c r="I34" s="170"/>
      <c r="J34" s="170"/>
      <c r="K34" s="170"/>
      <c r="L34" s="171"/>
      <c r="Y34" s="24" t="s">
        <v>80</v>
      </c>
      <c r="Z34" s="162" t="s">
        <v>81</v>
      </c>
      <c r="AA34" s="11" t="s">
        <v>82</v>
      </c>
      <c r="AB34" s="12">
        <f>ClaimKeyCodes!D24</f>
        <v>200</v>
      </c>
      <c r="AC34" s="25">
        <f>ClaimKeyCodes!E24</f>
        <v>240</v>
      </c>
      <c r="AD34" s="25">
        <f>ClaimKeyCodes!F24</f>
        <v>5000</v>
      </c>
      <c r="AE34" s="26">
        <f>ClaimKeyCodes!G24</f>
        <v>1600</v>
      </c>
      <c r="AF34" s="26">
        <f>ClaimKeyCodes!H24</f>
        <v>7200</v>
      </c>
      <c r="AG34" s="153">
        <f>ClaimKeyCodes!I24</f>
        <v>18000</v>
      </c>
      <c r="AH34" s="148"/>
    </row>
    <row r="35" spans="1:34" ht="15" customHeight="1" thickBot="1" x14ac:dyDescent="0.3">
      <c r="A35" s="167"/>
      <c r="B35" s="168"/>
      <c r="C35" s="172"/>
      <c r="D35" s="173"/>
      <c r="E35" s="173"/>
      <c r="F35" s="173"/>
      <c r="G35" s="173"/>
      <c r="H35" s="173"/>
      <c r="I35" s="173"/>
      <c r="J35" s="173"/>
      <c r="K35" s="173"/>
      <c r="L35" s="174"/>
      <c r="Y35" s="27" t="s">
        <v>83</v>
      </c>
      <c r="Z35" s="163"/>
      <c r="AA35" s="33" t="s">
        <v>84</v>
      </c>
      <c r="AB35" s="18">
        <f>ClaimKeyCodes!D25</f>
        <v>200</v>
      </c>
      <c r="AC35" s="13">
        <f>ClaimKeyCodes!E25</f>
        <v>240</v>
      </c>
      <c r="AD35" s="13">
        <f>ClaimKeyCodes!F25</f>
        <v>5000</v>
      </c>
      <c r="AE35" s="14">
        <f>ClaimKeyCodes!G25</f>
        <v>1600</v>
      </c>
      <c r="AF35" s="14">
        <f>ClaimKeyCodes!H25</f>
        <v>7200</v>
      </c>
      <c r="AG35" s="152">
        <f>ClaimKeyCodes!I25</f>
        <v>18000</v>
      </c>
      <c r="AH35" s="148"/>
    </row>
    <row r="36" spans="1:34" ht="17.25" customHeight="1" x14ac:dyDescent="0.25">
      <c r="A36" s="175" t="s">
        <v>90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7"/>
      <c r="Y36" s="32" t="s">
        <v>86</v>
      </c>
      <c r="Z36" s="163"/>
      <c r="AA36" s="33" t="s">
        <v>87</v>
      </c>
      <c r="AB36" s="18">
        <f>ClaimKeyCodes!D26</f>
        <v>200</v>
      </c>
      <c r="AC36" s="13">
        <f>ClaimKeyCodes!E26</f>
        <v>240</v>
      </c>
      <c r="AD36" s="13">
        <f>ClaimKeyCodes!F26</f>
        <v>5000</v>
      </c>
      <c r="AE36" s="14">
        <f>ClaimKeyCodes!G26</f>
        <v>1600</v>
      </c>
      <c r="AF36" s="14">
        <f>ClaimKeyCodes!H26</f>
        <v>7200</v>
      </c>
      <c r="AG36" s="152">
        <f>ClaimKeyCodes!I26</f>
        <v>18000</v>
      </c>
      <c r="AH36" s="148"/>
    </row>
    <row r="37" spans="1:34" ht="15" customHeight="1" x14ac:dyDescent="0.25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80"/>
      <c r="Y37" s="32" t="s">
        <v>88</v>
      </c>
      <c r="Z37" s="163"/>
      <c r="AA37" s="33" t="s">
        <v>89</v>
      </c>
      <c r="AB37" s="18">
        <f>ClaimKeyCodes!D27</f>
        <v>200</v>
      </c>
      <c r="AC37" s="13">
        <f>ClaimKeyCodes!E27</f>
        <v>240</v>
      </c>
      <c r="AD37" s="13">
        <f>ClaimKeyCodes!F27</f>
        <v>5000</v>
      </c>
      <c r="AE37" s="14">
        <f>ClaimKeyCodes!G27</f>
        <v>1600</v>
      </c>
      <c r="AF37" s="14">
        <f>ClaimKeyCodes!H27</f>
        <v>7200</v>
      </c>
      <c r="AG37" s="152">
        <f>ClaimKeyCodes!I27</f>
        <v>18000</v>
      </c>
      <c r="AH37" s="148"/>
    </row>
    <row r="38" spans="1:34" ht="1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Y38" s="32" t="s">
        <v>91</v>
      </c>
      <c r="Z38" s="163"/>
      <c r="AA38" s="33" t="s">
        <v>92</v>
      </c>
      <c r="AB38" s="18">
        <f>ClaimKeyCodes!D28</f>
        <v>200</v>
      </c>
      <c r="AC38" s="13">
        <f>ClaimKeyCodes!E28</f>
        <v>240</v>
      </c>
      <c r="AD38" s="13">
        <f>ClaimKeyCodes!F28</f>
        <v>5000</v>
      </c>
      <c r="AE38" s="14">
        <f>ClaimKeyCodes!G28</f>
        <v>1600</v>
      </c>
      <c r="AF38" s="14">
        <f>ClaimKeyCodes!H28</f>
        <v>7200</v>
      </c>
      <c r="AG38" s="152">
        <f>ClaimKeyCodes!I28</f>
        <v>18000</v>
      </c>
      <c r="AH38" s="148"/>
    </row>
    <row r="39" spans="1:34" ht="1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3"/>
      <c r="Y39" s="32" t="s">
        <v>93</v>
      </c>
      <c r="Z39" s="163"/>
      <c r="AA39" s="33" t="s">
        <v>94</v>
      </c>
      <c r="AB39" s="18">
        <f>ClaimKeyCodes!D29</f>
        <v>200</v>
      </c>
      <c r="AC39" s="13">
        <f>ClaimKeyCodes!E29</f>
        <v>240</v>
      </c>
      <c r="AD39" s="13">
        <f>ClaimKeyCodes!F29</f>
        <v>5000</v>
      </c>
      <c r="AE39" s="14">
        <f>ClaimKeyCodes!G29</f>
        <v>1600</v>
      </c>
      <c r="AF39" s="14">
        <f>ClaimKeyCodes!H29</f>
        <v>7200</v>
      </c>
      <c r="AG39" s="152">
        <f>ClaimKeyCodes!I29</f>
        <v>18000</v>
      </c>
      <c r="AH39" s="148"/>
    </row>
    <row r="40" spans="1:34" ht="1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3"/>
      <c r="Y40" s="16" t="s">
        <v>95</v>
      </c>
      <c r="Z40" s="163"/>
      <c r="AA40" s="33" t="s">
        <v>96</v>
      </c>
      <c r="AB40" s="18">
        <f>ClaimKeyCodes!D30</f>
        <v>200</v>
      </c>
      <c r="AC40" s="13">
        <f>ClaimKeyCodes!E30</f>
        <v>240</v>
      </c>
      <c r="AD40" s="13">
        <f>ClaimKeyCodes!F30</f>
        <v>5000</v>
      </c>
      <c r="AE40" s="14">
        <f>ClaimKeyCodes!G30</f>
        <v>1600</v>
      </c>
      <c r="AF40" s="14">
        <f>ClaimKeyCodes!H30</f>
        <v>7200</v>
      </c>
      <c r="AG40" s="152">
        <f>ClaimKeyCodes!I30</f>
        <v>18000</v>
      </c>
      <c r="AH40" s="148"/>
    </row>
    <row r="41" spans="1:34" ht="15" customHeight="1" thickBot="1" x14ac:dyDescent="0.3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3"/>
      <c r="Y41" s="19" t="s">
        <v>97</v>
      </c>
      <c r="Z41" s="164"/>
      <c r="AA41" s="20" t="s">
        <v>98</v>
      </c>
      <c r="AB41" s="21">
        <f>ClaimKeyCodes!D31</f>
        <v>200</v>
      </c>
      <c r="AC41" s="22">
        <f>ClaimKeyCodes!E31</f>
        <v>240</v>
      </c>
      <c r="AD41" s="22">
        <f>ClaimKeyCodes!F31</f>
        <v>5000</v>
      </c>
      <c r="AE41" s="109">
        <f>ClaimKeyCodes!G31</f>
        <v>1600</v>
      </c>
      <c r="AF41" s="109">
        <f>ClaimKeyCodes!H31</f>
        <v>7200</v>
      </c>
      <c r="AG41" s="23">
        <f>ClaimKeyCodes!I31</f>
        <v>18000</v>
      </c>
      <c r="AH41" s="148"/>
    </row>
    <row r="42" spans="1:34" ht="1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Y42" s="10" t="s">
        <v>99</v>
      </c>
      <c r="Z42" s="198" t="s">
        <v>158</v>
      </c>
      <c r="AA42" s="11" t="s">
        <v>100</v>
      </c>
      <c r="AB42" s="12">
        <f>ClaimKeyCodes!D32</f>
        <v>150</v>
      </c>
      <c r="AC42" s="25">
        <f>ClaimKeyCodes!E32</f>
        <v>180</v>
      </c>
      <c r="AD42" s="25">
        <f>ClaimKeyCodes!F32</f>
        <v>3750</v>
      </c>
      <c r="AE42" s="26">
        <f>ClaimKeyCodes!G32</f>
        <v>1200</v>
      </c>
      <c r="AF42" s="26">
        <f>ClaimKeyCodes!H32</f>
        <v>5400</v>
      </c>
      <c r="AG42" s="153">
        <f>ClaimKeyCodes!I32</f>
        <v>13500</v>
      </c>
      <c r="AH42" s="148"/>
    </row>
    <row r="43" spans="1:34" ht="15" customHeight="1" x14ac:dyDescent="0.25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3"/>
      <c r="Y43" s="27" t="s">
        <v>101</v>
      </c>
      <c r="Z43" s="199"/>
      <c r="AA43" s="17" t="s">
        <v>102</v>
      </c>
      <c r="AB43" s="18">
        <f>ClaimKeyCodes!D33</f>
        <v>150</v>
      </c>
      <c r="AC43" s="13">
        <f>ClaimKeyCodes!E33</f>
        <v>180</v>
      </c>
      <c r="AD43" s="13">
        <f>ClaimKeyCodes!F33</f>
        <v>3750</v>
      </c>
      <c r="AE43" s="14">
        <f>ClaimKeyCodes!G33</f>
        <v>1200</v>
      </c>
      <c r="AF43" s="14">
        <f>ClaimKeyCodes!H33</f>
        <v>5400</v>
      </c>
      <c r="AG43" s="152">
        <f>ClaimKeyCodes!I33</f>
        <v>13500</v>
      </c>
      <c r="AH43" s="148"/>
    </row>
    <row r="44" spans="1:34" ht="15" customHeight="1" x14ac:dyDescent="0.25">
      <c r="A44" s="184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6"/>
      <c r="Y44" s="27" t="s">
        <v>103</v>
      </c>
      <c r="Z44" s="199"/>
      <c r="AA44" s="17" t="s">
        <v>162</v>
      </c>
      <c r="AB44" s="18">
        <f>ClaimKeyCodes!D34</f>
        <v>150</v>
      </c>
      <c r="AC44" s="13">
        <f>ClaimKeyCodes!E34</f>
        <v>180</v>
      </c>
      <c r="AD44" s="13">
        <f>ClaimKeyCodes!F34</f>
        <v>3750</v>
      </c>
      <c r="AE44" s="14">
        <f>ClaimKeyCodes!G34</f>
        <v>1200</v>
      </c>
      <c r="AF44" s="14">
        <f>ClaimKeyCodes!H34</f>
        <v>5400</v>
      </c>
      <c r="AG44" s="152">
        <f>ClaimKeyCodes!I34</f>
        <v>13500</v>
      </c>
      <c r="AH44" s="148"/>
    </row>
    <row r="45" spans="1:34" s="4" customFormat="1" ht="15" customHeight="1" x14ac:dyDescent="0.25">
      <c r="A45" s="187" t="s">
        <v>106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9"/>
      <c r="Y45" s="27" t="s">
        <v>104</v>
      </c>
      <c r="Z45" s="199"/>
      <c r="AA45" s="33" t="s">
        <v>84</v>
      </c>
      <c r="AB45" s="18">
        <f>ClaimKeyCodes!D35</f>
        <v>150</v>
      </c>
      <c r="AC45" s="13">
        <f>ClaimKeyCodes!E35</f>
        <v>180</v>
      </c>
      <c r="AD45" s="13">
        <f>ClaimKeyCodes!F35</f>
        <v>3750</v>
      </c>
      <c r="AE45" s="14">
        <f>ClaimKeyCodes!G35</f>
        <v>1200</v>
      </c>
      <c r="AF45" s="14">
        <f>ClaimKeyCodes!H35</f>
        <v>5400</v>
      </c>
      <c r="AG45" s="152">
        <f>ClaimKeyCodes!I35</f>
        <v>13500</v>
      </c>
      <c r="AH45" s="133"/>
    </row>
    <row r="46" spans="1:34" s="4" customFormat="1" ht="15" customHeight="1" thickBot="1" x14ac:dyDescent="0.3">
      <c r="A46" s="190" t="s">
        <v>160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2"/>
      <c r="Y46" s="27" t="s">
        <v>105</v>
      </c>
      <c r="Z46" s="199"/>
      <c r="AA46" s="33" t="s">
        <v>87</v>
      </c>
      <c r="AB46" s="18">
        <f>ClaimKeyCodes!D36</f>
        <v>150</v>
      </c>
      <c r="AC46" s="13">
        <f>ClaimKeyCodes!E36</f>
        <v>180</v>
      </c>
      <c r="AD46" s="13">
        <f>ClaimKeyCodes!F36</f>
        <v>3750</v>
      </c>
      <c r="AE46" s="14">
        <f>ClaimKeyCodes!G36</f>
        <v>1200</v>
      </c>
      <c r="AF46" s="14">
        <f>ClaimKeyCodes!H36</f>
        <v>5400</v>
      </c>
      <c r="AG46" s="152">
        <f>ClaimKeyCodes!I36</f>
        <v>13500</v>
      </c>
      <c r="AH46" s="133"/>
    </row>
    <row r="47" spans="1:34" ht="17.25" customHeight="1" x14ac:dyDescent="0.25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5"/>
      <c r="Y47" s="27" t="s">
        <v>107</v>
      </c>
      <c r="Z47" s="199"/>
      <c r="AA47" s="33" t="s">
        <v>89</v>
      </c>
      <c r="AB47" s="18">
        <f>ClaimKeyCodes!D37</f>
        <v>150</v>
      </c>
      <c r="AC47" s="13">
        <f>ClaimKeyCodes!E37</f>
        <v>180</v>
      </c>
      <c r="AD47" s="13">
        <f>ClaimKeyCodes!F37</f>
        <v>3750</v>
      </c>
      <c r="AE47" s="14">
        <f>ClaimKeyCodes!G37</f>
        <v>1200</v>
      </c>
      <c r="AF47" s="14">
        <f>ClaimKeyCodes!H37</f>
        <v>5400</v>
      </c>
      <c r="AG47" s="152">
        <f>ClaimKeyCodes!I37</f>
        <v>13500</v>
      </c>
      <c r="AH47" s="148"/>
    </row>
    <row r="48" spans="1:34" s="4" customFormat="1" ht="15" customHeight="1" x14ac:dyDescent="0.25">
      <c r="A48" s="165" t="s">
        <v>111</v>
      </c>
      <c r="B48" s="166"/>
      <c r="C48" s="169"/>
      <c r="D48" s="170"/>
      <c r="E48" s="170"/>
      <c r="F48" s="170"/>
      <c r="G48" s="170"/>
      <c r="H48" s="170"/>
      <c r="I48" s="170"/>
      <c r="J48" s="170"/>
      <c r="K48" s="170"/>
      <c r="L48" s="171"/>
      <c r="Y48" s="32" t="s">
        <v>108</v>
      </c>
      <c r="Z48" s="199"/>
      <c r="AA48" s="33" t="s">
        <v>92</v>
      </c>
      <c r="AB48" s="18">
        <f>ClaimKeyCodes!D38</f>
        <v>150</v>
      </c>
      <c r="AC48" s="13">
        <f>ClaimKeyCodes!E38</f>
        <v>180</v>
      </c>
      <c r="AD48" s="13">
        <f>ClaimKeyCodes!F38</f>
        <v>3750</v>
      </c>
      <c r="AE48" s="14">
        <f>ClaimKeyCodes!G38</f>
        <v>1200</v>
      </c>
      <c r="AF48" s="14">
        <f>ClaimKeyCodes!H38</f>
        <v>5400</v>
      </c>
      <c r="AG48" s="152">
        <f>ClaimKeyCodes!I38</f>
        <v>13500</v>
      </c>
    </row>
    <row r="49" spans="1:33" s="4" customFormat="1" ht="15" customHeight="1" thickBot="1" x14ac:dyDescent="0.3">
      <c r="A49" s="196" t="s">
        <v>85</v>
      </c>
      <c r="B49" s="197"/>
      <c r="C49" s="169"/>
      <c r="D49" s="170"/>
      <c r="E49" s="170"/>
      <c r="F49" s="170"/>
      <c r="G49" s="170"/>
      <c r="H49" s="170"/>
      <c r="I49" s="170"/>
      <c r="J49" s="170"/>
      <c r="K49" s="170"/>
      <c r="L49" s="171"/>
      <c r="Y49" s="32" t="s">
        <v>109</v>
      </c>
      <c r="Z49" s="199"/>
      <c r="AA49" s="33" t="s">
        <v>94</v>
      </c>
      <c r="AB49" s="18">
        <f>ClaimKeyCodes!D39</f>
        <v>150</v>
      </c>
      <c r="AC49" s="13">
        <f>ClaimKeyCodes!E39</f>
        <v>180</v>
      </c>
      <c r="AD49" s="13">
        <f>ClaimKeyCodes!F39</f>
        <v>3750</v>
      </c>
      <c r="AE49" s="14">
        <f>ClaimKeyCodes!G39</f>
        <v>1200</v>
      </c>
      <c r="AF49" s="14">
        <f>ClaimKeyCodes!H39</f>
        <v>5400</v>
      </c>
      <c r="AG49" s="152">
        <f>ClaimKeyCodes!I39</f>
        <v>13500</v>
      </c>
    </row>
    <row r="50" spans="1:33" s="4" customFormat="1" ht="15" customHeight="1" thickBot="1" x14ac:dyDescent="0.3">
      <c r="A50" s="130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2"/>
      <c r="Y50" s="146" t="s">
        <v>157</v>
      </c>
      <c r="Z50" s="199"/>
      <c r="AA50" s="147" t="s">
        <v>155</v>
      </c>
      <c r="AB50" s="18">
        <f>ClaimKeyCodes!D40</f>
        <v>150</v>
      </c>
      <c r="AC50" s="13">
        <f>ClaimKeyCodes!E40</f>
        <v>180</v>
      </c>
      <c r="AD50" s="13">
        <f>ClaimKeyCodes!F40</f>
        <v>3750</v>
      </c>
      <c r="AE50" s="14">
        <f>ClaimKeyCodes!G40</f>
        <v>1200</v>
      </c>
      <c r="AF50" s="14">
        <f>ClaimKeyCodes!H40</f>
        <v>5400</v>
      </c>
      <c r="AG50" s="152">
        <f>ClaimKeyCodes!I40</f>
        <v>13500</v>
      </c>
    </row>
    <row r="51" spans="1:33" ht="15.75" thickBot="1" x14ac:dyDescent="0.3">
      <c r="Y51" s="31" t="s">
        <v>161</v>
      </c>
      <c r="Z51" s="200"/>
      <c r="AA51" s="35" t="s">
        <v>110</v>
      </c>
      <c r="AB51" s="21">
        <f>ClaimKeyCodes!D41</f>
        <v>150</v>
      </c>
      <c r="AC51" s="22">
        <f>ClaimKeyCodes!E41</f>
        <v>180</v>
      </c>
      <c r="AD51" s="22">
        <f>ClaimKeyCodes!F41</f>
        <v>3750</v>
      </c>
      <c r="AE51" s="109">
        <f>ClaimKeyCodes!G41</f>
        <v>1200</v>
      </c>
      <c r="AF51" s="109">
        <f>ClaimKeyCodes!H41</f>
        <v>5400</v>
      </c>
      <c r="AG51" s="23">
        <f>ClaimKeyCodes!I41</f>
        <v>13500</v>
      </c>
    </row>
  </sheetData>
  <sheetProtection algorithmName="SHA-512" hashValue="uiYOM67B0M8hhlb7gJCD2qo7QTFlEb4IeuSeEOo6n+s1NBI+hbCqo7ATFZFooemS54HfSinehbTbBCimGNJ06g==" saltValue="jkqDzQBcscoV736YbXvH8A==" spinCount="100000" sheet="1" objects="1" scenarios="1"/>
  <mergeCells count="60">
    <mergeCell ref="I3:J3"/>
    <mergeCell ref="A5:L5"/>
    <mergeCell ref="A6:L6"/>
    <mergeCell ref="A7:L7"/>
    <mergeCell ref="A8:B8"/>
    <mergeCell ref="C8:F8"/>
    <mergeCell ref="H8:L8"/>
    <mergeCell ref="A9:B9"/>
    <mergeCell ref="C9:F9"/>
    <mergeCell ref="H9:L9"/>
    <mergeCell ref="A10:L10"/>
    <mergeCell ref="C11:F11"/>
    <mergeCell ref="H11:L11"/>
    <mergeCell ref="A12:B13"/>
    <mergeCell ref="C12:F13"/>
    <mergeCell ref="H12:L12"/>
    <mergeCell ref="H13:L13"/>
    <mergeCell ref="A14:L14"/>
    <mergeCell ref="Z18:Z20"/>
    <mergeCell ref="C18:H18"/>
    <mergeCell ref="AA16:AA17"/>
    <mergeCell ref="AB16:AG16"/>
    <mergeCell ref="A15:B15"/>
    <mergeCell ref="C15:H15"/>
    <mergeCell ref="C19:H19"/>
    <mergeCell ref="C16:H16"/>
    <mergeCell ref="C17:H17"/>
    <mergeCell ref="Y16:Y17"/>
    <mergeCell ref="Z16:Z17"/>
    <mergeCell ref="A23:L23"/>
    <mergeCell ref="C20:H20"/>
    <mergeCell ref="C21:H21"/>
    <mergeCell ref="A22:H22"/>
    <mergeCell ref="I22:J22"/>
    <mergeCell ref="A49:B49"/>
    <mergeCell ref="C49:L49"/>
    <mergeCell ref="Z42:Z51"/>
    <mergeCell ref="Z25:Z26"/>
    <mergeCell ref="A24:B25"/>
    <mergeCell ref="C24:L25"/>
    <mergeCell ref="Z27:Z33"/>
    <mergeCell ref="A26:B27"/>
    <mergeCell ref="C26:L27"/>
    <mergeCell ref="A28:B29"/>
    <mergeCell ref="C28:L29"/>
    <mergeCell ref="A30:B31"/>
    <mergeCell ref="C30:L31"/>
    <mergeCell ref="A32:B33"/>
    <mergeCell ref="C32:L33"/>
    <mergeCell ref="Z21:Z24"/>
    <mergeCell ref="A45:L45"/>
    <mergeCell ref="A46:L46"/>
    <mergeCell ref="A47:L47"/>
    <mergeCell ref="A48:B48"/>
    <mergeCell ref="C48:L48"/>
    <mergeCell ref="Z34:Z41"/>
    <mergeCell ref="A34:B35"/>
    <mergeCell ref="C34:L35"/>
    <mergeCell ref="A36:L36"/>
    <mergeCell ref="A37:L44"/>
  </mergeCells>
  <conditionalFormatting sqref="L22">
    <cfRule type="cellIs" dxfId="106" priority="156" operator="equal">
      <formula>FALSE</formula>
    </cfRule>
  </conditionalFormatting>
  <conditionalFormatting sqref="B16:B21">
    <cfRule type="containsText" dxfId="105" priority="143" operator="containsText" text="Select">
      <formula>NOT(ISERROR(SEARCH("Select",B16)))</formula>
    </cfRule>
  </conditionalFormatting>
  <conditionalFormatting sqref="C16:H21">
    <cfRule type="containsText" dxfId="104" priority="142" operator="containsText" text="Select">
      <formula>NOT(ISERROR(SEARCH("Select",C16)))</formula>
    </cfRule>
  </conditionalFormatting>
  <conditionalFormatting sqref="C8:F8">
    <cfRule type="cellIs" dxfId="103" priority="136" operator="notEqual">
      <formula>"Select"</formula>
    </cfRule>
    <cfRule type="cellIs" dxfId="102" priority="137" operator="equal">
      <formula>"Select"</formula>
    </cfRule>
  </conditionalFormatting>
  <conditionalFormatting sqref="C9:F9">
    <cfRule type="cellIs" dxfId="101" priority="134" operator="greaterThan">
      <formula>0</formula>
    </cfRule>
    <cfRule type="cellIs" dxfId="100" priority="135" operator="equal">
      <formula>0</formula>
    </cfRule>
  </conditionalFormatting>
  <conditionalFormatting sqref="C11:F11">
    <cfRule type="cellIs" dxfId="99" priority="132" operator="greaterThan">
      <formula>0</formula>
    </cfRule>
    <cfRule type="cellIs" dxfId="98" priority="133" operator="equal">
      <formula>0</formula>
    </cfRule>
  </conditionalFormatting>
  <conditionalFormatting sqref="C12">
    <cfRule type="cellIs" dxfId="97" priority="130" operator="greaterThan">
      <formula>0</formula>
    </cfRule>
    <cfRule type="cellIs" dxfId="96" priority="131" operator="equal">
      <formula>0</formula>
    </cfRule>
  </conditionalFormatting>
  <conditionalFormatting sqref="H8:L8">
    <cfRule type="cellIs" dxfId="95" priority="128" operator="greaterThan">
      <formula>0</formula>
    </cfRule>
    <cfRule type="cellIs" dxfId="94" priority="129" operator="equal">
      <formula>0</formula>
    </cfRule>
  </conditionalFormatting>
  <conditionalFormatting sqref="H9:L9">
    <cfRule type="cellIs" dxfId="93" priority="126" operator="greaterThan">
      <formula>0</formula>
    </cfRule>
    <cfRule type="cellIs" dxfId="92" priority="127" operator="equal">
      <formula>0</formula>
    </cfRule>
  </conditionalFormatting>
  <conditionalFormatting sqref="H12:L12">
    <cfRule type="cellIs" dxfId="91" priority="122" operator="greaterThan">
      <formula>0</formula>
    </cfRule>
    <cfRule type="cellIs" dxfId="90" priority="123" operator="equal">
      <formula>0</formula>
    </cfRule>
  </conditionalFormatting>
  <conditionalFormatting sqref="H13:L13">
    <cfRule type="cellIs" dxfId="89" priority="120" operator="greaterThan">
      <formula>0</formula>
    </cfRule>
    <cfRule type="cellIs" dxfId="88" priority="121" operator="equal">
      <formula>0</formula>
    </cfRule>
  </conditionalFormatting>
  <conditionalFormatting sqref="H11:L11">
    <cfRule type="cellIs" dxfId="87" priority="118" operator="greaterThan">
      <formula>0</formula>
    </cfRule>
    <cfRule type="cellIs" dxfId="86" priority="119" operator="equal">
      <formula>0</formula>
    </cfRule>
  </conditionalFormatting>
  <conditionalFormatting sqref="C24:L35">
    <cfRule type="cellIs" dxfId="85" priority="116" operator="greaterThan">
      <formula>0</formula>
    </cfRule>
    <cfRule type="cellIs" dxfId="84" priority="117" operator="equal">
      <formula>0</formula>
    </cfRule>
  </conditionalFormatting>
  <conditionalFormatting sqref="C48:L48">
    <cfRule type="cellIs" dxfId="83" priority="114" operator="greaterThan">
      <formula>0</formula>
    </cfRule>
    <cfRule type="cellIs" dxfId="82" priority="115" operator="equal">
      <formula>0</formula>
    </cfRule>
  </conditionalFormatting>
  <conditionalFormatting sqref="C49:L49">
    <cfRule type="cellIs" dxfId="81" priority="112" operator="greaterThan">
      <formula>0</formula>
    </cfRule>
    <cfRule type="cellIs" dxfId="80" priority="113" operator="equal">
      <formula>0</formula>
    </cfRule>
  </conditionalFormatting>
  <conditionalFormatting sqref="I16">
    <cfRule type="expression" dxfId="79" priority="101">
      <formula>$C$16="Select"</formula>
    </cfRule>
    <cfRule type="expression" dxfId="78" priority="102">
      <formula>$L$16="Select"</formula>
    </cfRule>
  </conditionalFormatting>
  <conditionalFormatting sqref="I17">
    <cfRule type="expression" dxfId="77" priority="99">
      <formula>$C17="Select"</formula>
    </cfRule>
    <cfRule type="expression" dxfId="76" priority="100">
      <formula>$L17="Select"</formula>
    </cfRule>
  </conditionalFormatting>
  <conditionalFormatting sqref="L16">
    <cfRule type="expression" dxfId="75" priority="92">
      <formula>$C16="Select"</formula>
    </cfRule>
    <cfRule type="expression" dxfId="74" priority="94">
      <formula>$C16&lt;&gt;"Select"</formula>
    </cfRule>
    <cfRule type="containsText" dxfId="73" priority="93" operator="containsText" text="Select">
      <formula>NOT(ISERROR(SEARCH("Select",L16)))</formula>
    </cfRule>
  </conditionalFormatting>
  <conditionalFormatting sqref="L17">
    <cfRule type="expression" dxfId="72" priority="89">
      <formula>$C17="Select"</formula>
    </cfRule>
    <cfRule type="containsText" dxfId="71" priority="90" operator="containsText" text="Select">
      <formula>NOT(ISERROR(SEARCH("Select",L17)))</formula>
    </cfRule>
    <cfRule type="expression" dxfId="70" priority="91">
      <formula>$C17&lt;&gt;"Select"</formula>
    </cfRule>
  </conditionalFormatting>
  <conditionalFormatting sqref="L18">
    <cfRule type="expression" dxfId="69" priority="86">
      <formula>$C18="Select"</formula>
    </cfRule>
    <cfRule type="containsText" dxfId="68" priority="87" operator="containsText" text="Select">
      <formula>NOT(ISERROR(SEARCH("Select",L18)))</formula>
    </cfRule>
    <cfRule type="expression" dxfId="67" priority="88">
      <formula>$C18&lt;&gt;"Select"</formula>
    </cfRule>
  </conditionalFormatting>
  <conditionalFormatting sqref="L19">
    <cfRule type="expression" dxfId="66" priority="80">
      <formula>$C19="Select"</formula>
    </cfRule>
    <cfRule type="containsText" dxfId="65" priority="81" operator="containsText" text="Select">
      <formula>NOT(ISERROR(SEARCH("Select",L19)))</formula>
    </cfRule>
    <cfRule type="expression" dxfId="64" priority="82">
      <formula>$C19&lt;&gt;"Select"</formula>
    </cfRule>
  </conditionalFormatting>
  <conditionalFormatting sqref="L20">
    <cfRule type="expression" dxfId="63" priority="77">
      <formula>$C20="Select"</formula>
    </cfRule>
    <cfRule type="containsText" dxfId="62" priority="78" operator="containsText" text="Select">
      <formula>NOT(ISERROR(SEARCH("Select",L20)))</formula>
    </cfRule>
    <cfRule type="expression" dxfId="61" priority="79">
      <formula>$C20&lt;&gt;"Select"</formula>
    </cfRule>
  </conditionalFormatting>
  <conditionalFormatting sqref="L21">
    <cfRule type="expression" dxfId="60" priority="74">
      <formula>$C21="Select"</formula>
    </cfRule>
    <cfRule type="containsText" dxfId="59" priority="75" operator="containsText" text="Select">
      <formula>NOT(ISERROR(SEARCH("Select",L21)))</formula>
    </cfRule>
    <cfRule type="expression" dxfId="58" priority="76">
      <formula>$C21&lt;&gt;"Select"</formula>
    </cfRule>
  </conditionalFormatting>
  <conditionalFormatting sqref="I18">
    <cfRule type="expression" dxfId="57" priority="72">
      <formula>$C18="Select"</formula>
    </cfRule>
    <cfRule type="expression" dxfId="56" priority="73">
      <formula>$L18="Select"</formula>
    </cfRule>
  </conditionalFormatting>
  <conditionalFormatting sqref="I19">
    <cfRule type="expression" dxfId="55" priority="70">
      <formula>$C19="Select"</formula>
    </cfRule>
    <cfRule type="expression" dxfId="54" priority="71">
      <formula>$L19="Select"</formula>
    </cfRule>
  </conditionalFormatting>
  <conditionalFormatting sqref="I20">
    <cfRule type="expression" dxfId="53" priority="68">
      <formula>$C20="Select"</formula>
    </cfRule>
    <cfRule type="expression" dxfId="52" priority="69">
      <formula>$L20="Select"</formula>
    </cfRule>
  </conditionalFormatting>
  <conditionalFormatting sqref="I21">
    <cfRule type="expression" dxfId="51" priority="66">
      <formula>$C21="Select"</formula>
    </cfRule>
    <cfRule type="expression" dxfId="50" priority="67">
      <formula>$L21="Select"</formula>
    </cfRule>
  </conditionalFormatting>
  <conditionalFormatting sqref="J16">
    <cfRule type="expression" dxfId="49" priority="63">
      <formula>$C16="Select"</formula>
    </cfRule>
    <cfRule type="expression" dxfId="48" priority="64">
      <formula>$L16="Select"</formula>
    </cfRule>
    <cfRule type="containsText" dxfId="47" priority="65" operator="containsText" text="Select">
      <formula>NOT(ISERROR(SEARCH("Select",J16)))</formula>
    </cfRule>
  </conditionalFormatting>
  <conditionalFormatting sqref="K16">
    <cfRule type="expression" dxfId="46" priority="44">
      <formula>$C16=Select</formula>
    </cfRule>
    <cfRule type="expression" dxfId="45" priority="45">
      <formula>$L16="Select"</formula>
    </cfRule>
    <cfRule type="expression" dxfId="44" priority="47">
      <formula>$L16&lt;&gt;"Select"</formula>
    </cfRule>
    <cfRule type="containsText" dxfId="43" priority="46" operator="containsText" text="Select">
      <formula>NOT(ISERROR(SEARCH("Select",K16)))</formula>
    </cfRule>
    <cfRule type="expression" dxfId="42" priority="43">
      <formula>$J16="Select"</formula>
    </cfRule>
  </conditionalFormatting>
  <conditionalFormatting sqref="J17">
    <cfRule type="expression" dxfId="41" priority="40">
      <formula>$C17="Select"</formula>
    </cfRule>
    <cfRule type="expression" dxfId="40" priority="41">
      <formula>$L17="Select"</formula>
    </cfRule>
    <cfRule type="containsText" dxfId="39" priority="42" operator="containsText" text="Select">
      <formula>NOT(ISERROR(SEARCH("Select",J17)))</formula>
    </cfRule>
  </conditionalFormatting>
  <conditionalFormatting sqref="J18">
    <cfRule type="expression" dxfId="38" priority="37">
      <formula>$C18="Select"</formula>
    </cfRule>
    <cfRule type="expression" dxfId="37" priority="38">
      <formula>$L18="Select"</formula>
    </cfRule>
    <cfRule type="containsText" dxfId="36" priority="39" operator="containsText" text="Select">
      <formula>NOT(ISERROR(SEARCH("Select",J18)))</formula>
    </cfRule>
  </conditionalFormatting>
  <conditionalFormatting sqref="J19">
    <cfRule type="expression" dxfId="35" priority="34">
      <formula>$C19="Select"</formula>
    </cfRule>
    <cfRule type="expression" dxfId="34" priority="35">
      <formula>$L19="Select"</formula>
    </cfRule>
    <cfRule type="containsText" dxfId="33" priority="36" operator="containsText" text="Select">
      <formula>NOT(ISERROR(SEARCH("Select",J19)))</formula>
    </cfRule>
  </conditionalFormatting>
  <conditionalFormatting sqref="J20">
    <cfRule type="expression" dxfId="32" priority="31">
      <formula>$C20="Select"</formula>
    </cfRule>
    <cfRule type="expression" dxfId="31" priority="32">
      <formula>$L20="Select"</formula>
    </cfRule>
    <cfRule type="containsText" dxfId="30" priority="33" operator="containsText" text="Select">
      <formula>NOT(ISERROR(SEARCH("Select",J20)))</formula>
    </cfRule>
  </conditionalFormatting>
  <conditionalFormatting sqref="J21">
    <cfRule type="expression" dxfId="29" priority="28">
      <formula>$C21="Select"</formula>
    </cfRule>
    <cfRule type="expression" dxfId="28" priority="29">
      <formula>$L21="Select"</formula>
    </cfRule>
    <cfRule type="containsText" dxfId="27" priority="30" operator="containsText" text="Select">
      <formula>NOT(ISERROR(SEARCH("Select",J21)))</formula>
    </cfRule>
  </conditionalFormatting>
  <conditionalFormatting sqref="K17">
    <cfRule type="expression" dxfId="26" priority="23">
      <formula>$J17="Select"</formula>
    </cfRule>
    <cfRule type="expression" dxfId="25" priority="24">
      <formula>$C17=Select</formula>
    </cfRule>
    <cfRule type="expression" dxfId="24" priority="25">
      <formula>$L17="Select"</formula>
    </cfRule>
    <cfRule type="containsText" dxfId="23" priority="26" operator="containsText" text="Select">
      <formula>NOT(ISERROR(SEARCH("Select",K17)))</formula>
    </cfRule>
    <cfRule type="expression" dxfId="22" priority="27">
      <formula>$L17&lt;&gt;"Select"</formula>
    </cfRule>
  </conditionalFormatting>
  <conditionalFormatting sqref="K18">
    <cfRule type="expression" dxfId="21" priority="18">
      <formula>$J18="Select"</formula>
    </cfRule>
    <cfRule type="expression" dxfId="20" priority="19">
      <formula>$C18=Select</formula>
    </cfRule>
    <cfRule type="expression" dxfId="19" priority="20">
      <formula>$L18="Select"</formula>
    </cfRule>
    <cfRule type="containsText" dxfId="18" priority="21" operator="containsText" text="Select">
      <formula>NOT(ISERROR(SEARCH("Select",K18)))</formula>
    </cfRule>
    <cfRule type="expression" dxfId="17" priority="22">
      <formula>$L18&lt;&gt;"Select"</formula>
    </cfRule>
  </conditionalFormatting>
  <conditionalFormatting sqref="K19">
    <cfRule type="expression" dxfId="16" priority="13">
      <formula>$J19="Select"</formula>
    </cfRule>
    <cfRule type="expression" dxfId="15" priority="14">
      <formula>$C19=Select</formula>
    </cfRule>
    <cfRule type="expression" dxfId="14" priority="15">
      <formula>$L19="Select"</formula>
    </cfRule>
    <cfRule type="containsText" dxfId="13" priority="16" operator="containsText" text="Select">
      <formula>NOT(ISERROR(SEARCH("Select",K19)))</formula>
    </cfRule>
    <cfRule type="expression" dxfId="12" priority="17">
      <formula>$L19&lt;&gt;"Select"</formula>
    </cfRule>
  </conditionalFormatting>
  <conditionalFormatting sqref="K20">
    <cfRule type="expression" dxfId="11" priority="8">
      <formula>$J20="Select"</formula>
    </cfRule>
    <cfRule type="expression" dxfId="10" priority="9">
      <formula>$C20=Select</formula>
    </cfRule>
    <cfRule type="expression" dxfId="9" priority="10">
      <formula>$L20="Select"</formula>
    </cfRule>
    <cfRule type="containsText" dxfId="8" priority="11" operator="containsText" text="Select">
      <formula>NOT(ISERROR(SEARCH("Select",K20)))</formula>
    </cfRule>
    <cfRule type="expression" dxfId="7" priority="12">
      <formula>$L20&lt;&gt;"Select"</formula>
    </cfRule>
  </conditionalFormatting>
  <conditionalFormatting sqref="K21">
    <cfRule type="expression" dxfId="6" priority="3">
      <formula>$J21="Select"</formula>
    </cfRule>
    <cfRule type="expression" dxfId="5" priority="4">
      <formula>$C21=Select</formula>
    </cfRule>
    <cfRule type="expression" dxfId="4" priority="5">
      <formula>$L21="Select"</formula>
    </cfRule>
    <cfRule type="containsText" dxfId="3" priority="6" operator="containsText" text="Select">
      <formula>NOT(ISERROR(SEARCH("Select",K21)))</formula>
    </cfRule>
    <cfRule type="expression" dxfId="2" priority="7">
      <formula>$L21&lt;&gt;"Select"</formula>
    </cfRule>
  </conditionalFormatting>
  <conditionalFormatting sqref="K22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Data!$J$3:$J$14</xm:f>
          </x14:formula1>
          <xm:sqref>C21:H21</xm:sqref>
        </x14:dataValidation>
        <x14:dataValidation type="list" allowBlank="1" showInputMessage="1" showErrorMessage="1">
          <x14:formula1>
            <xm:f>Data!$G$3:$G$5</xm:f>
          </x14:formula1>
          <xm:sqref>C18:H18</xm:sqref>
        </x14:dataValidation>
        <x14:dataValidation type="list" allowBlank="1" showInputMessage="1" showErrorMessage="1">
          <x14:formula1>
            <xm:f>Data!$B$1:$B$3</xm:f>
          </x14:formula1>
          <xm:sqref>B16:B21</xm:sqref>
        </x14:dataValidation>
        <x14:dataValidation type="list" allowBlank="1" showInputMessage="1" showErrorMessage="1">
          <x14:formula1>
            <xm:f>Data!$C$1:$C$5</xm:f>
          </x14:formula1>
          <xm:sqref>J16:J21</xm:sqref>
        </x14:dataValidation>
        <x14:dataValidation type="list" allowBlank="1" showInputMessage="1" showErrorMessage="1">
          <x14:formula1>
            <xm:f>Data!$I$3:$I$12</xm:f>
          </x14:formula1>
          <xm:sqref>C20:H20</xm:sqref>
        </x14:dataValidation>
        <x14:dataValidation type="list" allowBlank="1" showInputMessage="1" showErrorMessage="1">
          <x14:formula1>
            <xm:f>Data!$H$3:$H$11</xm:f>
          </x14:formula1>
          <xm:sqref>C19:H19</xm:sqref>
        </x14:dataValidation>
        <x14:dataValidation type="list" allowBlank="1" showInputMessage="1" showErrorMessage="1">
          <x14:formula1>
            <xm:f>Data!$F$3:$F$8</xm:f>
          </x14:formula1>
          <xm:sqref>C17:H17</xm:sqref>
        </x14:dataValidation>
        <x14:dataValidation type="list" allowBlank="1" showInputMessage="1" showErrorMessage="1">
          <x14:formula1>
            <xm:f>Data!$E$3:$E$8</xm:f>
          </x14:formula1>
          <xm:sqref>C16:H16</xm:sqref>
        </x14:dataValidation>
        <x14:dataValidation type="list" allowBlank="1" showInputMessage="1" showErrorMessage="1">
          <x14:formula1>
            <xm:f>Data!$D$3:$D$10</xm:f>
          </x14:formula1>
          <xm:sqref>L16:L21</xm:sqref>
        </x14:dataValidation>
        <x14:dataValidation type="list" allowBlank="1" showInputMessage="1" showErrorMessage="1">
          <x14:formula1>
            <xm:f>Data!$A$1:$A$14</xm:f>
          </x14:formula1>
          <xm:sqref>C8:F8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/>
  </sheetViews>
  <sheetFormatPr baseColWidth="10" defaultColWidth="9.140625" defaultRowHeight="15" x14ac:dyDescent="0.25"/>
  <cols>
    <col min="1" max="1" width="6.7109375" style="1" customWidth="1"/>
    <col min="2" max="2" width="12.7109375" style="1" customWidth="1"/>
    <col min="3" max="3" width="40.7109375" style="1" customWidth="1"/>
    <col min="4" max="4" width="6.42578125" style="1" bestFit="1" customWidth="1"/>
    <col min="5" max="5" width="10.42578125" style="1" bestFit="1" customWidth="1"/>
    <col min="6" max="6" width="7.5703125" style="1" bestFit="1" customWidth="1"/>
    <col min="7" max="8" width="7.5703125" style="1" customWidth="1"/>
    <col min="9" max="9" width="8.5703125" style="1" bestFit="1" customWidth="1"/>
    <col min="10" max="16384" width="9.140625" style="1"/>
  </cols>
  <sheetData>
    <row r="1" spans="1:9" ht="15.75" thickTop="1" x14ac:dyDescent="0.25">
      <c r="A1" s="114"/>
      <c r="B1" s="115"/>
      <c r="C1" s="101" t="s">
        <v>0</v>
      </c>
      <c r="D1" s="115"/>
      <c r="E1" s="116" t="s">
        <v>1</v>
      </c>
      <c r="F1" s="116" t="s">
        <v>163</v>
      </c>
      <c r="G1" s="116"/>
      <c r="H1" s="116"/>
      <c r="I1" s="117"/>
    </row>
    <row r="2" spans="1:9" x14ac:dyDescent="0.25">
      <c r="A2" s="118"/>
      <c r="B2" s="119"/>
      <c r="C2" s="103" t="s">
        <v>153</v>
      </c>
      <c r="D2" s="119"/>
      <c r="E2" s="120" t="s">
        <v>2</v>
      </c>
      <c r="F2" s="121" t="s">
        <v>3</v>
      </c>
      <c r="G2" s="121"/>
      <c r="H2" s="121"/>
      <c r="I2" s="122"/>
    </row>
    <row r="3" spans="1:9" x14ac:dyDescent="0.25">
      <c r="A3" s="118"/>
      <c r="B3" s="119"/>
      <c r="C3" s="103" t="s">
        <v>4</v>
      </c>
      <c r="D3" s="119"/>
      <c r="E3" s="120" t="s">
        <v>5</v>
      </c>
      <c r="F3" s="291">
        <v>45597</v>
      </c>
      <c r="G3" s="291"/>
      <c r="H3" s="291"/>
      <c r="I3" s="292"/>
    </row>
    <row r="4" spans="1:9" x14ac:dyDescent="0.25">
      <c r="A4" s="123"/>
      <c r="B4" s="124"/>
      <c r="C4" s="105" t="s">
        <v>149</v>
      </c>
      <c r="D4" s="124"/>
      <c r="E4" s="125" t="s">
        <v>6</v>
      </c>
      <c r="F4" s="125" t="s">
        <v>152</v>
      </c>
      <c r="G4" s="125"/>
      <c r="H4" s="125"/>
      <c r="I4" s="126"/>
    </row>
    <row r="5" spans="1:9" ht="27" thickBot="1" x14ac:dyDescent="0.45">
      <c r="A5" s="293" t="s">
        <v>159</v>
      </c>
      <c r="B5" s="294"/>
      <c r="C5" s="294"/>
      <c r="D5" s="294"/>
      <c r="E5" s="294"/>
      <c r="F5" s="294"/>
      <c r="G5" s="294"/>
      <c r="H5" s="294"/>
      <c r="I5" s="295"/>
    </row>
    <row r="6" spans="1:9" ht="15" customHeight="1" x14ac:dyDescent="0.25">
      <c r="A6" s="296" t="s">
        <v>19</v>
      </c>
      <c r="B6" s="298"/>
      <c r="C6" s="300" t="s">
        <v>20</v>
      </c>
      <c r="D6" s="302" t="s">
        <v>21</v>
      </c>
      <c r="E6" s="302"/>
      <c r="F6" s="302"/>
      <c r="G6" s="303"/>
      <c r="H6" s="303"/>
      <c r="I6" s="304"/>
    </row>
    <row r="7" spans="1:9" ht="15.75" thickBot="1" x14ac:dyDescent="0.3">
      <c r="A7" s="297"/>
      <c r="B7" s="299"/>
      <c r="C7" s="301"/>
      <c r="D7" s="110" t="s">
        <v>28</v>
      </c>
      <c r="E7" s="111" t="s">
        <v>29</v>
      </c>
      <c r="F7" s="111" t="s">
        <v>30</v>
      </c>
      <c r="G7" s="112" t="s">
        <v>31</v>
      </c>
      <c r="H7" s="112" t="s">
        <v>147</v>
      </c>
      <c r="I7" s="113" t="s">
        <v>148</v>
      </c>
    </row>
    <row r="8" spans="1:9" x14ac:dyDescent="0.25">
      <c r="A8" s="66" t="s">
        <v>33</v>
      </c>
      <c r="B8" s="305" t="s">
        <v>34</v>
      </c>
      <c r="C8" s="67" t="s">
        <v>35</v>
      </c>
      <c r="D8" s="68">
        <v>200</v>
      </c>
      <c r="E8" s="69">
        <f>D8*$B$44</f>
        <v>240</v>
      </c>
      <c r="F8" s="69">
        <f>D8*$B$45</f>
        <v>5000</v>
      </c>
      <c r="G8" s="69">
        <f t="shared" ref="G8:G41" si="0">D8*$B$46</f>
        <v>1600</v>
      </c>
      <c r="H8" s="69">
        <f>D8*$B$47</f>
        <v>7200</v>
      </c>
      <c r="I8" s="70">
        <f>D8*$B$48</f>
        <v>18000</v>
      </c>
    </row>
    <row r="9" spans="1:9" x14ac:dyDescent="0.25">
      <c r="A9" s="71" t="s">
        <v>37</v>
      </c>
      <c r="B9" s="306"/>
      <c r="C9" s="72" t="s">
        <v>38</v>
      </c>
      <c r="D9" s="73">
        <v>200</v>
      </c>
      <c r="E9" s="74">
        <f t="shared" ref="E9:E41" si="1">D9*$B$44</f>
        <v>240</v>
      </c>
      <c r="F9" s="74">
        <f t="shared" ref="F9:F41" si="2">D9*$B$45</f>
        <v>5000</v>
      </c>
      <c r="G9" s="74">
        <f t="shared" si="0"/>
        <v>1600</v>
      </c>
      <c r="H9" s="74">
        <f t="shared" ref="H9:H41" si="3">D9*$B$47</f>
        <v>7200</v>
      </c>
      <c r="I9" s="75">
        <f t="shared" ref="I9:I41" si="4">D9*$B$48</f>
        <v>18000</v>
      </c>
    </row>
    <row r="10" spans="1:9" ht="15.75" thickBot="1" x14ac:dyDescent="0.3">
      <c r="A10" s="76" t="s">
        <v>40</v>
      </c>
      <c r="B10" s="307"/>
      <c r="C10" s="77" t="s">
        <v>41</v>
      </c>
      <c r="D10" s="78">
        <v>200</v>
      </c>
      <c r="E10" s="96">
        <f t="shared" si="1"/>
        <v>240</v>
      </c>
      <c r="F10" s="96">
        <f t="shared" si="2"/>
        <v>5000</v>
      </c>
      <c r="G10" s="96">
        <f t="shared" si="0"/>
        <v>1600</v>
      </c>
      <c r="H10" s="96">
        <f t="shared" si="3"/>
        <v>7200</v>
      </c>
      <c r="I10" s="97">
        <f t="shared" si="4"/>
        <v>18000</v>
      </c>
    </row>
    <row r="11" spans="1:9" x14ac:dyDescent="0.25">
      <c r="A11" s="79" t="s">
        <v>43</v>
      </c>
      <c r="B11" s="308" t="s">
        <v>44</v>
      </c>
      <c r="C11" s="80" t="s">
        <v>45</v>
      </c>
      <c r="D11" s="81">
        <v>200</v>
      </c>
      <c r="E11" s="69">
        <f t="shared" si="1"/>
        <v>240</v>
      </c>
      <c r="F11" s="69">
        <f t="shared" si="2"/>
        <v>5000</v>
      </c>
      <c r="G11" s="69">
        <f t="shared" si="0"/>
        <v>1600</v>
      </c>
      <c r="H11" s="69">
        <f t="shared" si="3"/>
        <v>7200</v>
      </c>
      <c r="I11" s="70">
        <f t="shared" si="4"/>
        <v>18000</v>
      </c>
    </row>
    <row r="12" spans="1:9" x14ac:dyDescent="0.25">
      <c r="A12" s="82" t="s">
        <v>47</v>
      </c>
      <c r="B12" s="309"/>
      <c r="C12" s="83" t="s">
        <v>48</v>
      </c>
      <c r="D12" s="84">
        <v>200</v>
      </c>
      <c r="E12" s="74">
        <f t="shared" si="1"/>
        <v>240</v>
      </c>
      <c r="F12" s="74">
        <f t="shared" si="2"/>
        <v>5000</v>
      </c>
      <c r="G12" s="74">
        <f t="shared" si="0"/>
        <v>1600</v>
      </c>
      <c r="H12" s="74">
        <f t="shared" si="3"/>
        <v>7200</v>
      </c>
      <c r="I12" s="75">
        <f t="shared" si="4"/>
        <v>18000</v>
      </c>
    </row>
    <row r="13" spans="1:9" x14ac:dyDescent="0.25">
      <c r="A13" s="82" t="s">
        <v>49</v>
      </c>
      <c r="B13" s="309"/>
      <c r="C13" s="83" t="s">
        <v>50</v>
      </c>
      <c r="D13" s="84">
        <v>200</v>
      </c>
      <c r="E13" s="74">
        <f t="shared" si="1"/>
        <v>240</v>
      </c>
      <c r="F13" s="74">
        <f t="shared" si="2"/>
        <v>5000</v>
      </c>
      <c r="G13" s="74">
        <f t="shared" si="0"/>
        <v>1600</v>
      </c>
      <c r="H13" s="74">
        <f t="shared" si="3"/>
        <v>7200</v>
      </c>
      <c r="I13" s="75">
        <f t="shared" si="4"/>
        <v>18000</v>
      </c>
    </row>
    <row r="14" spans="1:9" ht="15.75" thickBot="1" x14ac:dyDescent="0.3">
      <c r="A14" s="85" t="s">
        <v>52</v>
      </c>
      <c r="B14" s="310"/>
      <c r="C14" s="86" t="s">
        <v>53</v>
      </c>
      <c r="D14" s="87">
        <v>200</v>
      </c>
      <c r="E14" s="96">
        <f t="shared" si="1"/>
        <v>240</v>
      </c>
      <c r="F14" s="96">
        <f t="shared" si="2"/>
        <v>5000</v>
      </c>
      <c r="G14" s="96">
        <f t="shared" si="0"/>
        <v>1600</v>
      </c>
      <c r="H14" s="96">
        <f t="shared" si="3"/>
        <v>7200</v>
      </c>
      <c r="I14" s="97">
        <f t="shared" si="4"/>
        <v>18000</v>
      </c>
    </row>
    <row r="15" spans="1:9" x14ac:dyDescent="0.25">
      <c r="A15" s="88" t="s">
        <v>55</v>
      </c>
      <c r="B15" s="311" t="s">
        <v>56</v>
      </c>
      <c r="C15" s="89" t="s">
        <v>57</v>
      </c>
      <c r="D15" s="81">
        <v>250</v>
      </c>
      <c r="E15" s="69">
        <f t="shared" si="1"/>
        <v>300</v>
      </c>
      <c r="F15" s="69">
        <f t="shared" si="2"/>
        <v>6250</v>
      </c>
      <c r="G15" s="69">
        <f t="shared" si="0"/>
        <v>2000</v>
      </c>
      <c r="H15" s="69">
        <f t="shared" si="3"/>
        <v>9000</v>
      </c>
      <c r="I15" s="70">
        <f t="shared" si="4"/>
        <v>22500</v>
      </c>
    </row>
    <row r="16" spans="1:9" ht="15.75" thickBot="1" x14ac:dyDescent="0.3">
      <c r="A16" s="90" t="s">
        <v>59</v>
      </c>
      <c r="B16" s="312"/>
      <c r="C16" s="86" t="s">
        <v>60</v>
      </c>
      <c r="D16" s="87">
        <v>250</v>
      </c>
      <c r="E16" s="96">
        <f t="shared" si="1"/>
        <v>300</v>
      </c>
      <c r="F16" s="96">
        <f t="shared" si="2"/>
        <v>6250</v>
      </c>
      <c r="G16" s="96">
        <f t="shared" si="0"/>
        <v>2000</v>
      </c>
      <c r="H16" s="96">
        <f t="shared" si="3"/>
        <v>9000</v>
      </c>
      <c r="I16" s="97">
        <f t="shared" si="4"/>
        <v>22500</v>
      </c>
    </row>
    <row r="17" spans="1:9" x14ac:dyDescent="0.25">
      <c r="A17" s="88" t="s">
        <v>61</v>
      </c>
      <c r="B17" s="313" t="s">
        <v>62</v>
      </c>
      <c r="C17" s="80" t="s">
        <v>63</v>
      </c>
      <c r="D17" s="81">
        <v>150</v>
      </c>
      <c r="E17" s="69">
        <f t="shared" si="1"/>
        <v>180</v>
      </c>
      <c r="F17" s="69">
        <f t="shared" si="2"/>
        <v>3750</v>
      </c>
      <c r="G17" s="69">
        <f t="shared" si="0"/>
        <v>1200</v>
      </c>
      <c r="H17" s="69">
        <f t="shared" si="3"/>
        <v>5400</v>
      </c>
      <c r="I17" s="70">
        <f t="shared" si="4"/>
        <v>13500</v>
      </c>
    </row>
    <row r="18" spans="1:9" x14ac:dyDescent="0.25">
      <c r="A18" s="91" t="s">
        <v>65</v>
      </c>
      <c r="B18" s="314"/>
      <c r="C18" s="92" t="s">
        <v>66</v>
      </c>
      <c r="D18" s="84">
        <v>150</v>
      </c>
      <c r="E18" s="74">
        <f t="shared" si="1"/>
        <v>180</v>
      </c>
      <c r="F18" s="74">
        <f t="shared" si="2"/>
        <v>3750</v>
      </c>
      <c r="G18" s="74">
        <f t="shared" si="0"/>
        <v>1200</v>
      </c>
      <c r="H18" s="74">
        <f t="shared" si="3"/>
        <v>5400</v>
      </c>
      <c r="I18" s="75">
        <f t="shared" si="4"/>
        <v>13500</v>
      </c>
    </row>
    <row r="19" spans="1:9" x14ac:dyDescent="0.25">
      <c r="A19" s="71" t="s">
        <v>67</v>
      </c>
      <c r="B19" s="314"/>
      <c r="C19" s="93" t="s">
        <v>68</v>
      </c>
      <c r="D19" s="84">
        <v>150</v>
      </c>
      <c r="E19" s="74">
        <f t="shared" si="1"/>
        <v>180</v>
      </c>
      <c r="F19" s="74">
        <f t="shared" si="2"/>
        <v>3750</v>
      </c>
      <c r="G19" s="74">
        <f t="shared" si="0"/>
        <v>1200</v>
      </c>
      <c r="H19" s="74">
        <f t="shared" si="3"/>
        <v>5400</v>
      </c>
      <c r="I19" s="75">
        <f t="shared" si="4"/>
        <v>13500</v>
      </c>
    </row>
    <row r="20" spans="1:9" x14ac:dyDescent="0.25">
      <c r="A20" s="71" t="s">
        <v>70</v>
      </c>
      <c r="B20" s="314"/>
      <c r="C20" s="93" t="s">
        <v>71</v>
      </c>
      <c r="D20" s="84">
        <v>150</v>
      </c>
      <c r="E20" s="74">
        <f t="shared" si="1"/>
        <v>180</v>
      </c>
      <c r="F20" s="74">
        <f t="shared" si="2"/>
        <v>3750</v>
      </c>
      <c r="G20" s="74">
        <f t="shared" si="0"/>
        <v>1200</v>
      </c>
      <c r="H20" s="74">
        <f t="shared" si="3"/>
        <v>5400</v>
      </c>
      <c r="I20" s="75">
        <f t="shared" si="4"/>
        <v>13500</v>
      </c>
    </row>
    <row r="21" spans="1:9" x14ac:dyDescent="0.25">
      <c r="A21" s="71" t="s">
        <v>72</v>
      </c>
      <c r="B21" s="314"/>
      <c r="C21" s="93" t="s">
        <v>73</v>
      </c>
      <c r="D21" s="84">
        <v>150</v>
      </c>
      <c r="E21" s="74">
        <f t="shared" si="1"/>
        <v>180</v>
      </c>
      <c r="F21" s="74">
        <f t="shared" si="2"/>
        <v>3750</v>
      </c>
      <c r="G21" s="74">
        <f t="shared" si="0"/>
        <v>1200</v>
      </c>
      <c r="H21" s="74">
        <f t="shared" si="3"/>
        <v>5400</v>
      </c>
      <c r="I21" s="75">
        <f t="shared" si="4"/>
        <v>13500</v>
      </c>
    </row>
    <row r="22" spans="1:9" x14ac:dyDescent="0.25">
      <c r="A22" s="82" t="s">
        <v>75</v>
      </c>
      <c r="B22" s="314"/>
      <c r="C22" s="93" t="s">
        <v>76</v>
      </c>
      <c r="D22" s="84">
        <v>150</v>
      </c>
      <c r="E22" s="74">
        <f t="shared" si="1"/>
        <v>180</v>
      </c>
      <c r="F22" s="74">
        <f t="shared" si="2"/>
        <v>3750</v>
      </c>
      <c r="G22" s="74">
        <f t="shared" si="0"/>
        <v>1200</v>
      </c>
      <c r="H22" s="74">
        <f t="shared" si="3"/>
        <v>5400</v>
      </c>
      <c r="I22" s="75">
        <f t="shared" si="4"/>
        <v>13500</v>
      </c>
    </row>
    <row r="23" spans="1:9" ht="15.75" thickBot="1" x14ac:dyDescent="0.3">
      <c r="A23" s="85" t="s">
        <v>77</v>
      </c>
      <c r="B23" s="315"/>
      <c r="C23" s="94" t="s">
        <v>78</v>
      </c>
      <c r="D23" s="87">
        <v>150</v>
      </c>
      <c r="E23" s="96">
        <f t="shared" si="1"/>
        <v>180</v>
      </c>
      <c r="F23" s="96">
        <f t="shared" si="2"/>
        <v>3750</v>
      </c>
      <c r="G23" s="96">
        <f t="shared" si="0"/>
        <v>1200</v>
      </c>
      <c r="H23" s="96">
        <f t="shared" si="3"/>
        <v>5400</v>
      </c>
      <c r="I23" s="97">
        <f t="shared" si="4"/>
        <v>13500</v>
      </c>
    </row>
    <row r="24" spans="1:9" x14ac:dyDescent="0.25">
      <c r="A24" s="79" t="s">
        <v>80</v>
      </c>
      <c r="B24" s="316" t="s">
        <v>81</v>
      </c>
      <c r="C24" s="80" t="s">
        <v>82</v>
      </c>
      <c r="D24" s="81">
        <v>200</v>
      </c>
      <c r="E24" s="69">
        <f t="shared" si="1"/>
        <v>240</v>
      </c>
      <c r="F24" s="69">
        <f t="shared" si="2"/>
        <v>5000</v>
      </c>
      <c r="G24" s="69">
        <f t="shared" si="0"/>
        <v>1600</v>
      </c>
      <c r="H24" s="69">
        <f t="shared" si="3"/>
        <v>7200</v>
      </c>
      <c r="I24" s="70">
        <f t="shared" si="4"/>
        <v>18000</v>
      </c>
    </row>
    <row r="25" spans="1:9" x14ac:dyDescent="0.25">
      <c r="A25" s="82" t="s">
        <v>83</v>
      </c>
      <c r="B25" s="317"/>
      <c r="C25" s="93" t="s">
        <v>84</v>
      </c>
      <c r="D25" s="84">
        <v>200</v>
      </c>
      <c r="E25" s="74">
        <f t="shared" si="1"/>
        <v>240</v>
      </c>
      <c r="F25" s="74">
        <f t="shared" si="2"/>
        <v>5000</v>
      </c>
      <c r="G25" s="74">
        <f t="shared" si="0"/>
        <v>1600</v>
      </c>
      <c r="H25" s="74">
        <f t="shared" si="3"/>
        <v>7200</v>
      </c>
      <c r="I25" s="75">
        <f t="shared" si="4"/>
        <v>18000</v>
      </c>
    </row>
    <row r="26" spans="1:9" x14ac:dyDescent="0.25">
      <c r="A26" s="91" t="s">
        <v>86</v>
      </c>
      <c r="B26" s="317"/>
      <c r="C26" s="93" t="s">
        <v>87</v>
      </c>
      <c r="D26" s="84">
        <v>200</v>
      </c>
      <c r="E26" s="74">
        <f t="shared" si="1"/>
        <v>240</v>
      </c>
      <c r="F26" s="74">
        <f t="shared" si="2"/>
        <v>5000</v>
      </c>
      <c r="G26" s="74">
        <f t="shared" si="0"/>
        <v>1600</v>
      </c>
      <c r="H26" s="74">
        <f t="shared" si="3"/>
        <v>7200</v>
      </c>
      <c r="I26" s="75">
        <f t="shared" si="4"/>
        <v>18000</v>
      </c>
    </row>
    <row r="27" spans="1:9" x14ac:dyDescent="0.25">
      <c r="A27" s="91" t="s">
        <v>88</v>
      </c>
      <c r="B27" s="317"/>
      <c r="C27" s="93" t="s">
        <v>89</v>
      </c>
      <c r="D27" s="84">
        <v>200</v>
      </c>
      <c r="E27" s="74">
        <f t="shared" si="1"/>
        <v>240</v>
      </c>
      <c r="F27" s="74">
        <f t="shared" si="2"/>
        <v>5000</v>
      </c>
      <c r="G27" s="74">
        <f t="shared" si="0"/>
        <v>1600</v>
      </c>
      <c r="H27" s="74">
        <f t="shared" si="3"/>
        <v>7200</v>
      </c>
      <c r="I27" s="75">
        <f t="shared" si="4"/>
        <v>18000</v>
      </c>
    </row>
    <row r="28" spans="1:9" x14ac:dyDescent="0.25">
      <c r="A28" s="91" t="s">
        <v>91</v>
      </c>
      <c r="B28" s="317"/>
      <c r="C28" s="93" t="s">
        <v>92</v>
      </c>
      <c r="D28" s="84">
        <v>200</v>
      </c>
      <c r="E28" s="74">
        <f t="shared" si="1"/>
        <v>240</v>
      </c>
      <c r="F28" s="74">
        <f t="shared" si="2"/>
        <v>5000</v>
      </c>
      <c r="G28" s="74">
        <f t="shared" si="0"/>
        <v>1600</v>
      </c>
      <c r="H28" s="74">
        <f t="shared" si="3"/>
        <v>7200</v>
      </c>
      <c r="I28" s="75">
        <f t="shared" si="4"/>
        <v>18000</v>
      </c>
    </row>
    <row r="29" spans="1:9" x14ac:dyDescent="0.25">
      <c r="A29" s="91" t="s">
        <v>93</v>
      </c>
      <c r="B29" s="317"/>
      <c r="C29" s="93" t="s">
        <v>94</v>
      </c>
      <c r="D29" s="84">
        <v>200</v>
      </c>
      <c r="E29" s="74">
        <f t="shared" si="1"/>
        <v>240</v>
      </c>
      <c r="F29" s="74">
        <f t="shared" si="2"/>
        <v>5000</v>
      </c>
      <c r="G29" s="74">
        <f t="shared" si="0"/>
        <v>1600</v>
      </c>
      <c r="H29" s="74">
        <f t="shared" si="3"/>
        <v>7200</v>
      </c>
      <c r="I29" s="75">
        <f t="shared" si="4"/>
        <v>18000</v>
      </c>
    </row>
    <row r="30" spans="1:9" ht="38.25" x14ac:dyDescent="0.25">
      <c r="A30" s="71" t="s">
        <v>95</v>
      </c>
      <c r="B30" s="317"/>
      <c r="C30" s="93" t="s">
        <v>96</v>
      </c>
      <c r="D30" s="84">
        <v>200</v>
      </c>
      <c r="E30" s="74">
        <f t="shared" si="1"/>
        <v>240</v>
      </c>
      <c r="F30" s="74">
        <f t="shared" si="2"/>
        <v>5000</v>
      </c>
      <c r="G30" s="74">
        <f t="shared" si="0"/>
        <v>1600</v>
      </c>
      <c r="H30" s="74">
        <f t="shared" si="3"/>
        <v>7200</v>
      </c>
      <c r="I30" s="75">
        <f t="shared" si="4"/>
        <v>18000</v>
      </c>
    </row>
    <row r="31" spans="1:9" ht="26.25" thickBot="1" x14ac:dyDescent="0.3">
      <c r="A31" s="76" t="s">
        <v>97</v>
      </c>
      <c r="B31" s="318"/>
      <c r="C31" s="95" t="s">
        <v>98</v>
      </c>
      <c r="D31" s="87">
        <v>200</v>
      </c>
      <c r="E31" s="96">
        <f t="shared" si="1"/>
        <v>240</v>
      </c>
      <c r="F31" s="96">
        <f t="shared" si="2"/>
        <v>5000</v>
      </c>
      <c r="G31" s="96">
        <f t="shared" si="0"/>
        <v>1600</v>
      </c>
      <c r="H31" s="96">
        <f t="shared" si="3"/>
        <v>7200</v>
      </c>
      <c r="I31" s="97">
        <f t="shared" si="4"/>
        <v>18000</v>
      </c>
    </row>
    <row r="32" spans="1:9" ht="15" customHeight="1" x14ac:dyDescent="0.25">
      <c r="A32" s="66" t="s">
        <v>99</v>
      </c>
      <c r="B32" s="287" t="s">
        <v>158</v>
      </c>
      <c r="C32" s="80" t="s">
        <v>100</v>
      </c>
      <c r="D32" s="81">
        <v>150</v>
      </c>
      <c r="E32" s="69">
        <f t="shared" si="1"/>
        <v>180</v>
      </c>
      <c r="F32" s="69">
        <f t="shared" si="2"/>
        <v>3750</v>
      </c>
      <c r="G32" s="69">
        <f t="shared" si="0"/>
        <v>1200</v>
      </c>
      <c r="H32" s="69">
        <f t="shared" si="3"/>
        <v>5400</v>
      </c>
      <c r="I32" s="70">
        <f t="shared" si="4"/>
        <v>13500</v>
      </c>
    </row>
    <row r="33" spans="1:9" x14ac:dyDescent="0.25">
      <c r="A33" s="82" t="s">
        <v>101</v>
      </c>
      <c r="B33" s="288"/>
      <c r="C33" s="83" t="s">
        <v>102</v>
      </c>
      <c r="D33" s="84">
        <v>150</v>
      </c>
      <c r="E33" s="74">
        <f t="shared" si="1"/>
        <v>180</v>
      </c>
      <c r="F33" s="74">
        <f t="shared" si="2"/>
        <v>3750</v>
      </c>
      <c r="G33" s="74">
        <f t="shared" si="0"/>
        <v>1200</v>
      </c>
      <c r="H33" s="74">
        <f t="shared" si="3"/>
        <v>5400</v>
      </c>
      <c r="I33" s="75">
        <f t="shared" si="4"/>
        <v>13500</v>
      </c>
    </row>
    <row r="34" spans="1:9" ht="38.25" x14ac:dyDescent="0.25">
      <c r="A34" s="82" t="s">
        <v>103</v>
      </c>
      <c r="B34" s="288"/>
      <c r="C34" s="157" t="s">
        <v>162</v>
      </c>
      <c r="D34" s="84">
        <v>150</v>
      </c>
      <c r="E34" s="74">
        <f t="shared" ref="E34" si="5">D34*$B$44</f>
        <v>180</v>
      </c>
      <c r="F34" s="74">
        <f t="shared" ref="F34" si="6">D34*$B$45</f>
        <v>3750</v>
      </c>
      <c r="G34" s="74">
        <f t="shared" ref="G34" si="7">D34*$B$46</f>
        <v>1200</v>
      </c>
      <c r="H34" s="74">
        <f t="shared" ref="H34" si="8">D34*$B$47</f>
        <v>5400</v>
      </c>
      <c r="I34" s="75">
        <f t="shared" ref="I34" si="9">D34*$B$48</f>
        <v>13500</v>
      </c>
    </row>
    <row r="35" spans="1:9" x14ac:dyDescent="0.25">
      <c r="A35" s="82" t="s">
        <v>104</v>
      </c>
      <c r="B35" s="288"/>
      <c r="C35" s="93" t="s">
        <v>84</v>
      </c>
      <c r="D35" s="84">
        <v>150</v>
      </c>
      <c r="E35" s="74">
        <f t="shared" si="1"/>
        <v>180</v>
      </c>
      <c r="F35" s="74">
        <f t="shared" si="2"/>
        <v>3750</v>
      </c>
      <c r="G35" s="74">
        <f t="shared" si="0"/>
        <v>1200</v>
      </c>
      <c r="H35" s="74">
        <f t="shared" si="3"/>
        <v>5400</v>
      </c>
      <c r="I35" s="75">
        <f t="shared" si="4"/>
        <v>13500</v>
      </c>
    </row>
    <row r="36" spans="1:9" x14ac:dyDescent="0.25">
      <c r="A36" s="82" t="s">
        <v>105</v>
      </c>
      <c r="B36" s="288"/>
      <c r="C36" s="93" t="s">
        <v>87</v>
      </c>
      <c r="D36" s="84">
        <v>150</v>
      </c>
      <c r="E36" s="74">
        <f t="shared" si="1"/>
        <v>180</v>
      </c>
      <c r="F36" s="74">
        <f t="shared" si="2"/>
        <v>3750</v>
      </c>
      <c r="G36" s="74">
        <f t="shared" si="0"/>
        <v>1200</v>
      </c>
      <c r="H36" s="74">
        <f t="shared" si="3"/>
        <v>5400</v>
      </c>
      <c r="I36" s="75">
        <f t="shared" si="4"/>
        <v>13500</v>
      </c>
    </row>
    <row r="37" spans="1:9" x14ac:dyDescent="0.25">
      <c r="A37" s="82" t="s">
        <v>107</v>
      </c>
      <c r="B37" s="288"/>
      <c r="C37" s="93" t="s">
        <v>89</v>
      </c>
      <c r="D37" s="84">
        <v>150</v>
      </c>
      <c r="E37" s="74">
        <f t="shared" si="1"/>
        <v>180</v>
      </c>
      <c r="F37" s="74">
        <f t="shared" si="2"/>
        <v>3750</v>
      </c>
      <c r="G37" s="74">
        <f t="shared" si="0"/>
        <v>1200</v>
      </c>
      <c r="H37" s="74">
        <f t="shared" si="3"/>
        <v>5400</v>
      </c>
      <c r="I37" s="75">
        <f t="shared" si="4"/>
        <v>13500</v>
      </c>
    </row>
    <row r="38" spans="1:9" x14ac:dyDescent="0.25">
      <c r="A38" s="82" t="s">
        <v>108</v>
      </c>
      <c r="B38" s="288"/>
      <c r="C38" s="93" t="s">
        <v>92</v>
      </c>
      <c r="D38" s="84">
        <v>150</v>
      </c>
      <c r="E38" s="74">
        <f t="shared" si="1"/>
        <v>180</v>
      </c>
      <c r="F38" s="74">
        <f t="shared" si="2"/>
        <v>3750</v>
      </c>
      <c r="G38" s="74">
        <f t="shared" si="0"/>
        <v>1200</v>
      </c>
      <c r="H38" s="74">
        <f t="shared" si="3"/>
        <v>5400</v>
      </c>
      <c r="I38" s="75">
        <f t="shared" si="4"/>
        <v>13500</v>
      </c>
    </row>
    <row r="39" spans="1:9" x14ac:dyDescent="0.25">
      <c r="A39" s="82" t="s">
        <v>109</v>
      </c>
      <c r="B39" s="288"/>
      <c r="C39" s="93" t="s">
        <v>94</v>
      </c>
      <c r="D39" s="84">
        <v>150</v>
      </c>
      <c r="E39" s="74">
        <f t="shared" si="1"/>
        <v>180</v>
      </c>
      <c r="F39" s="74">
        <f t="shared" si="2"/>
        <v>3750</v>
      </c>
      <c r="G39" s="74">
        <f t="shared" si="0"/>
        <v>1200</v>
      </c>
      <c r="H39" s="74">
        <f t="shared" si="3"/>
        <v>5400</v>
      </c>
      <c r="I39" s="75">
        <f t="shared" si="4"/>
        <v>13500</v>
      </c>
    </row>
    <row r="40" spans="1:9" x14ac:dyDescent="0.25">
      <c r="A40" s="82" t="s">
        <v>157</v>
      </c>
      <c r="B40" s="289"/>
      <c r="C40" s="145" t="s">
        <v>155</v>
      </c>
      <c r="D40" s="84">
        <v>150</v>
      </c>
      <c r="E40" s="74">
        <f t="shared" ref="E40" si="10">D40*$B$44</f>
        <v>180</v>
      </c>
      <c r="F40" s="74">
        <f t="shared" ref="F40" si="11">D40*$B$45</f>
        <v>3750</v>
      </c>
      <c r="G40" s="74">
        <f t="shared" ref="G40" si="12">D40*$B$46</f>
        <v>1200</v>
      </c>
      <c r="H40" s="74">
        <f t="shared" ref="H40" si="13">D40*$B$47</f>
        <v>5400</v>
      </c>
      <c r="I40" s="75">
        <f t="shared" ref="I40" si="14">D40*$B$48</f>
        <v>13500</v>
      </c>
    </row>
    <row r="41" spans="1:9" ht="39" thickBot="1" x14ac:dyDescent="0.3">
      <c r="A41" s="90" t="s">
        <v>161</v>
      </c>
      <c r="B41" s="290"/>
      <c r="C41" s="95" t="s">
        <v>110</v>
      </c>
      <c r="D41" s="87">
        <v>150</v>
      </c>
      <c r="E41" s="96">
        <f t="shared" si="1"/>
        <v>180</v>
      </c>
      <c r="F41" s="96">
        <f t="shared" si="2"/>
        <v>3750</v>
      </c>
      <c r="G41" s="96">
        <f t="shared" si="0"/>
        <v>1200</v>
      </c>
      <c r="H41" s="96">
        <f t="shared" si="3"/>
        <v>5400</v>
      </c>
      <c r="I41" s="97">
        <f t="shared" si="4"/>
        <v>13500</v>
      </c>
    </row>
    <row r="42" spans="1:9" x14ac:dyDescent="0.25">
      <c r="A42" s="63"/>
      <c r="B42" s="63"/>
      <c r="C42" s="63"/>
      <c r="D42" s="63"/>
      <c r="E42" s="63"/>
      <c r="F42" s="63"/>
      <c r="G42" s="63"/>
      <c r="H42" s="63"/>
      <c r="I42" s="63"/>
    </row>
    <row r="43" spans="1:9" hidden="1" x14ac:dyDescent="0.25">
      <c r="A43" s="63" t="s">
        <v>144</v>
      </c>
      <c r="B43" s="63"/>
      <c r="C43" s="63"/>
      <c r="D43" s="63"/>
      <c r="E43" s="63"/>
      <c r="F43" s="63"/>
      <c r="G43" s="63"/>
      <c r="H43" s="63"/>
      <c r="I43" s="63"/>
    </row>
    <row r="44" spans="1:9" hidden="1" x14ac:dyDescent="0.25">
      <c r="A44" s="98">
        <v>1</v>
      </c>
      <c r="B44" s="63">
        <v>1.2</v>
      </c>
      <c r="C44" s="99" t="s">
        <v>29</v>
      </c>
      <c r="D44" s="63"/>
      <c r="E44" s="63"/>
      <c r="F44" s="63"/>
      <c r="G44" s="63"/>
      <c r="H44" s="63"/>
      <c r="I44" s="63"/>
    </row>
    <row r="45" spans="1:9" hidden="1" x14ac:dyDescent="0.25">
      <c r="A45" s="98">
        <v>1</v>
      </c>
      <c r="B45" s="63">
        <v>25</v>
      </c>
      <c r="C45" s="99" t="s">
        <v>30</v>
      </c>
      <c r="D45" s="63"/>
      <c r="E45" s="63"/>
      <c r="F45" s="63"/>
      <c r="G45" s="63"/>
      <c r="H45" s="63"/>
      <c r="I45" s="63"/>
    </row>
    <row r="46" spans="1:9" hidden="1" x14ac:dyDescent="0.25">
      <c r="A46" s="98">
        <v>1</v>
      </c>
      <c r="B46" s="63">
        <v>8</v>
      </c>
      <c r="C46" s="99" t="s">
        <v>31</v>
      </c>
      <c r="D46" s="63"/>
      <c r="E46" s="63"/>
      <c r="F46" s="63"/>
      <c r="G46" s="63"/>
      <c r="H46" s="63"/>
      <c r="I46" s="63"/>
    </row>
    <row r="47" spans="1:9" hidden="1" x14ac:dyDescent="0.25">
      <c r="A47" s="98">
        <v>1</v>
      </c>
      <c r="B47" s="63">
        <v>36</v>
      </c>
      <c r="C47" s="99" t="s">
        <v>147</v>
      </c>
    </row>
    <row r="48" spans="1:9" hidden="1" x14ac:dyDescent="0.25">
      <c r="A48" s="98">
        <v>1</v>
      </c>
      <c r="B48" s="1">
        <v>90</v>
      </c>
      <c r="C48" s="99" t="s">
        <v>148</v>
      </c>
    </row>
  </sheetData>
  <sheetProtection algorithmName="SHA-512" hashValue="Y5mhQUwoXcZ2WKVSiiowX/fu+AEhNr/N1RXh5pcS1LTx80Ag9hyKVNulz/sPmtAjfKQtT1D/NylIU/mCouPErA==" saltValue="FknKdtTe9ZmCnZEm9HMyFQ==" spinCount="100000" sheet="1" objects="1" scenarios="1"/>
  <mergeCells count="12">
    <mergeCell ref="B32:B41"/>
    <mergeCell ref="F3:I3"/>
    <mergeCell ref="A5:I5"/>
    <mergeCell ref="A6:A7"/>
    <mergeCell ref="B6:B7"/>
    <mergeCell ref="C6:C7"/>
    <mergeCell ref="D6:I6"/>
    <mergeCell ref="B8:B10"/>
    <mergeCell ref="B11:B14"/>
    <mergeCell ref="B15:B16"/>
    <mergeCell ref="B17:B23"/>
    <mergeCell ref="B24:B31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B5" sqref="B5"/>
    </sheetView>
  </sheetViews>
  <sheetFormatPr baseColWidth="10" defaultRowHeight="15" x14ac:dyDescent="0.25"/>
  <cols>
    <col min="1" max="1" width="2.7109375" style="37" customWidth="1"/>
    <col min="2" max="3" width="12.7109375" style="37" customWidth="1"/>
    <col min="4" max="4" width="50.7109375" style="37" customWidth="1"/>
    <col min="5" max="7" width="20.7109375" style="37" customWidth="1"/>
    <col min="8" max="8" width="12.7109375" style="37" customWidth="1"/>
    <col min="9" max="16384" width="11.42578125" style="37"/>
  </cols>
  <sheetData>
    <row r="1" spans="2:8" ht="15.75" thickBot="1" x14ac:dyDescent="0.3"/>
    <row r="2" spans="2:8" ht="26.25" x14ac:dyDescent="0.25">
      <c r="B2" s="319" t="s">
        <v>120</v>
      </c>
      <c r="C2" s="320"/>
      <c r="D2" s="320"/>
      <c r="E2" s="320"/>
      <c r="F2" s="320"/>
      <c r="G2" s="320"/>
      <c r="H2" s="321"/>
    </row>
    <row r="3" spans="2:8" ht="32.25" thickBot="1" x14ac:dyDescent="0.3">
      <c r="B3" s="41" t="s">
        <v>121</v>
      </c>
      <c r="C3" s="42" t="s">
        <v>122</v>
      </c>
      <c r="D3" s="43" t="s">
        <v>123</v>
      </c>
      <c r="E3" s="42" t="s">
        <v>124</v>
      </c>
      <c r="F3" s="42" t="s">
        <v>125</v>
      </c>
      <c r="G3" s="42" t="s">
        <v>126</v>
      </c>
      <c r="H3" s="44" t="s">
        <v>127</v>
      </c>
    </row>
    <row r="4" spans="2:8" ht="51" x14ac:dyDescent="0.25">
      <c r="B4" s="45">
        <v>45597</v>
      </c>
      <c r="C4" s="46" t="s">
        <v>128</v>
      </c>
      <c r="D4" s="47" t="s">
        <v>129</v>
      </c>
      <c r="E4" s="48" t="s">
        <v>130</v>
      </c>
      <c r="F4" s="48" t="s">
        <v>130</v>
      </c>
      <c r="G4" s="49" t="s">
        <v>131</v>
      </c>
      <c r="H4" s="50">
        <v>45597</v>
      </c>
    </row>
    <row r="5" spans="2:8" x14ac:dyDescent="0.25">
      <c r="B5" s="51"/>
      <c r="C5" s="52"/>
      <c r="D5" s="53"/>
      <c r="E5" s="54"/>
      <c r="F5" s="54"/>
      <c r="G5" s="55"/>
      <c r="H5" s="56"/>
    </row>
    <row r="6" spans="2:8" x14ac:dyDescent="0.25">
      <c r="B6" s="51"/>
      <c r="C6" s="52"/>
      <c r="D6" s="53"/>
      <c r="E6" s="54"/>
      <c r="F6" s="54"/>
      <c r="G6" s="55"/>
      <c r="H6" s="56"/>
    </row>
    <row r="7" spans="2:8" x14ac:dyDescent="0.25">
      <c r="B7" s="51"/>
      <c r="C7" s="52"/>
      <c r="D7" s="53"/>
      <c r="E7" s="54"/>
      <c r="F7" s="54"/>
      <c r="G7" s="55"/>
      <c r="H7" s="56"/>
    </row>
    <row r="8" spans="2:8" x14ac:dyDescent="0.25">
      <c r="B8" s="51"/>
      <c r="C8" s="52"/>
      <c r="D8" s="53"/>
      <c r="E8" s="54"/>
      <c r="F8" s="54"/>
      <c r="G8" s="55"/>
      <c r="H8" s="56"/>
    </row>
    <row r="9" spans="2:8" x14ac:dyDescent="0.25">
      <c r="B9" s="51"/>
      <c r="C9" s="52"/>
      <c r="D9" s="53"/>
      <c r="E9" s="54"/>
      <c r="F9" s="54"/>
      <c r="G9" s="55"/>
      <c r="H9" s="56"/>
    </row>
    <row r="10" spans="2:8" x14ac:dyDescent="0.25">
      <c r="B10" s="51"/>
      <c r="C10" s="52"/>
      <c r="D10" s="53"/>
      <c r="E10" s="54"/>
      <c r="F10" s="54"/>
      <c r="G10" s="55"/>
      <c r="H10" s="56"/>
    </row>
    <row r="11" spans="2:8" x14ac:dyDescent="0.25">
      <c r="B11" s="51"/>
      <c r="C11" s="52"/>
      <c r="D11" s="53"/>
      <c r="E11" s="54"/>
      <c r="F11" s="54"/>
      <c r="G11" s="55"/>
      <c r="H11" s="56"/>
    </row>
    <row r="12" spans="2:8" x14ac:dyDescent="0.25">
      <c r="B12" s="51"/>
      <c r="C12" s="52"/>
      <c r="D12" s="53"/>
      <c r="E12" s="54"/>
      <c r="F12" s="54"/>
      <c r="G12" s="55"/>
      <c r="H12" s="56"/>
    </row>
    <row r="13" spans="2:8" ht="15.75" thickBot="1" x14ac:dyDescent="0.3">
      <c r="B13" s="57"/>
      <c r="C13" s="58"/>
      <c r="D13" s="59"/>
      <c r="E13" s="60"/>
      <c r="F13" s="60"/>
      <c r="G13" s="61"/>
      <c r="H13" s="62"/>
    </row>
  </sheetData>
  <sheetProtection algorithmName="SHA-512" hashValue="SqZmzB1YBWxBkQFK4WVPP+MiGS5EBLY82LR/uqiPgO8I/pYshcaMRWY4RicfhaDRm9LSJNyUAt+VRtS3Abeubw==" saltValue="xxR9L6A9AxUDMsaHcEuv2w==" spinCount="100000" sheet="1" objects="1" scenarios="1"/>
  <mergeCells count="1">
    <mergeCell ref="B2:H2"/>
  </mergeCells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6" sqref="A6:A13"/>
    </sheetView>
  </sheetViews>
  <sheetFormatPr baseColWidth="10" defaultRowHeight="15" x14ac:dyDescent="0.25"/>
  <cols>
    <col min="1" max="1" width="27.5703125" bestFit="1" customWidth="1"/>
    <col min="5" max="6" width="35.42578125" bestFit="1" customWidth="1"/>
    <col min="7" max="7" width="11.7109375" bestFit="1" customWidth="1"/>
    <col min="8" max="8" width="44.42578125" bestFit="1" customWidth="1"/>
    <col min="9" max="9" width="102.28515625" bestFit="1" customWidth="1"/>
    <col min="10" max="10" width="117.7109375" bestFit="1" customWidth="1"/>
    <col min="13" max="14" width="35.42578125" bestFit="1" customWidth="1"/>
  </cols>
  <sheetData>
    <row r="1" spans="1:10" x14ac:dyDescent="0.25">
      <c r="A1" s="63" t="s">
        <v>10</v>
      </c>
      <c r="B1" s="63" t="s">
        <v>10</v>
      </c>
      <c r="C1" s="63" t="s">
        <v>10</v>
      </c>
      <c r="D1" s="100" t="s">
        <v>27</v>
      </c>
      <c r="E1" s="100" t="s">
        <v>34</v>
      </c>
      <c r="F1" s="100" t="s">
        <v>44</v>
      </c>
      <c r="G1" s="100" t="s">
        <v>56</v>
      </c>
      <c r="H1" s="100" t="s">
        <v>62</v>
      </c>
      <c r="I1" s="100" t="s">
        <v>81</v>
      </c>
      <c r="J1" s="100" t="s">
        <v>154</v>
      </c>
    </row>
    <row r="2" spans="1:10" x14ac:dyDescent="0.25">
      <c r="A2" s="64" t="s">
        <v>132</v>
      </c>
      <c r="B2" t="s">
        <v>145</v>
      </c>
      <c r="C2">
        <v>0</v>
      </c>
    </row>
    <row r="3" spans="1:10" x14ac:dyDescent="0.25">
      <c r="A3" s="64" t="s">
        <v>133</v>
      </c>
      <c r="B3" t="s">
        <v>131</v>
      </c>
      <c r="C3">
        <v>1</v>
      </c>
      <c r="D3" s="63" t="s">
        <v>10</v>
      </c>
      <c r="E3" s="63" t="s">
        <v>10</v>
      </c>
      <c r="F3" s="63" t="s">
        <v>10</v>
      </c>
      <c r="G3" s="63" t="s">
        <v>10</v>
      </c>
      <c r="H3" s="63" t="s">
        <v>10</v>
      </c>
      <c r="I3" s="63" t="s">
        <v>10</v>
      </c>
      <c r="J3" s="63" t="s">
        <v>10</v>
      </c>
    </row>
    <row r="4" spans="1:10" x14ac:dyDescent="0.25">
      <c r="A4" s="64" t="s">
        <v>134</v>
      </c>
      <c r="C4">
        <v>2</v>
      </c>
      <c r="D4" t="s">
        <v>28</v>
      </c>
      <c r="E4" s="64" t="s">
        <v>35</v>
      </c>
      <c r="F4" s="64" t="s">
        <v>45</v>
      </c>
      <c r="G4" s="64" t="s">
        <v>57</v>
      </c>
      <c r="H4" s="64" t="s">
        <v>63</v>
      </c>
      <c r="I4" s="64" t="s">
        <v>82</v>
      </c>
      <c r="J4" s="64" t="s">
        <v>100</v>
      </c>
    </row>
    <row r="5" spans="1:10" x14ac:dyDescent="0.25">
      <c r="A5" s="64" t="s">
        <v>135</v>
      </c>
      <c r="C5" t="s">
        <v>146</v>
      </c>
      <c r="D5" t="s">
        <v>29</v>
      </c>
      <c r="E5" s="64" t="s">
        <v>38</v>
      </c>
      <c r="F5" s="64" t="s">
        <v>48</v>
      </c>
      <c r="G5" s="64" t="s">
        <v>60</v>
      </c>
      <c r="H5" s="64" t="s">
        <v>66</v>
      </c>
      <c r="I5" s="64" t="s">
        <v>84</v>
      </c>
      <c r="J5" s="64" t="s">
        <v>102</v>
      </c>
    </row>
    <row r="6" spans="1:10" x14ac:dyDescent="0.25">
      <c r="A6" s="64" t="s">
        <v>136</v>
      </c>
      <c r="D6" t="s">
        <v>31</v>
      </c>
      <c r="E6" s="64" t="s">
        <v>41</v>
      </c>
      <c r="F6" s="64" t="s">
        <v>50</v>
      </c>
      <c r="G6" s="64"/>
      <c r="H6" s="64" t="s">
        <v>68</v>
      </c>
      <c r="I6" s="64" t="s">
        <v>87</v>
      </c>
      <c r="J6" s="64" t="s">
        <v>162</v>
      </c>
    </row>
    <row r="7" spans="1:10" x14ac:dyDescent="0.25">
      <c r="A7" s="64" t="s">
        <v>137</v>
      </c>
      <c r="D7" t="s">
        <v>30</v>
      </c>
      <c r="F7" s="64" t="s">
        <v>53</v>
      </c>
      <c r="H7" s="64" t="s">
        <v>71</v>
      </c>
      <c r="I7" s="64" t="s">
        <v>89</v>
      </c>
      <c r="J7" s="64" t="s">
        <v>84</v>
      </c>
    </row>
    <row r="8" spans="1:10" x14ac:dyDescent="0.25">
      <c r="A8" s="64" t="s">
        <v>138</v>
      </c>
      <c r="D8" t="s">
        <v>147</v>
      </c>
      <c r="E8" s="64"/>
      <c r="H8" s="64" t="s">
        <v>73</v>
      </c>
      <c r="I8" s="64" t="s">
        <v>92</v>
      </c>
      <c r="J8" s="64" t="s">
        <v>87</v>
      </c>
    </row>
    <row r="9" spans="1:10" x14ac:dyDescent="0.25">
      <c r="A9" s="64" t="s">
        <v>139</v>
      </c>
      <c r="D9" t="s">
        <v>148</v>
      </c>
      <c r="H9" s="64" t="s">
        <v>76</v>
      </c>
      <c r="I9" s="64" t="s">
        <v>94</v>
      </c>
      <c r="J9" s="64" t="s">
        <v>89</v>
      </c>
    </row>
    <row r="10" spans="1:10" x14ac:dyDescent="0.25">
      <c r="A10" s="65" t="s">
        <v>140</v>
      </c>
      <c r="H10" s="64" t="s">
        <v>78</v>
      </c>
      <c r="I10" s="64" t="s">
        <v>96</v>
      </c>
      <c r="J10" s="64" t="s">
        <v>92</v>
      </c>
    </row>
    <row r="11" spans="1:10" x14ac:dyDescent="0.25">
      <c r="A11" s="65" t="s">
        <v>141</v>
      </c>
      <c r="I11" s="64" t="s">
        <v>98</v>
      </c>
      <c r="J11" s="64" t="s">
        <v>94</v>
      </c>
    </row>
    <row r="12" spans="1:10" x14ac:dyDescent="0.25">
      <c r="A12" s="65" t="s">
        <v>142</v>
      </c>
      <c r="J12" s="64" t="s">
        <v>155</v>
      </c>
    </row>
    <row r="13" spans="1:10" x14ac:dyDescent="0.25">
      <c r="A13" s="65" t="s">
        <v>143</v>
      </c>
      <c r="J13" s="64" t="s">
        <v>110</v>
      </c>
    </row>
    <row r="14" spans="1:10" x14ac:dyDescent="0.25">
      <c r="J14" s="64"/>
    </row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20579C60B884B8452449C99371B8F" ma:contentTypeVersion="0" ma:contentTypeDescription="Create a new document." ma:contentTypeScope="" ma:versionID="e65bcce691daab0894cf867eab7783f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F24B1-2D3B-4B7F-983E-549649BB084E}"/>
</file>

<file path=customXml/itemProps2.xml><?xml version="1.0" encoding="utf-8"?>
<ds:datastoreItem xmlns:ds="http://schemas.openxmlformats.org/officeDocument/2006/customXml" ds:itemID="{A18006F3-0938-4119-932E-22CA3BC4D4EE}"/>
</file>

<file path=customXml/itemProps3.xml><?xml version="1.0" encoding="utf-8"?>
<ds:datastoreItem xmlns:ds="http://schemas.openxmlformats.org/officeDocument/2006/customXml" ds:itemID="{5449962D-2A27-4B52-961F-EE32F4A0D34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Cover sheet</vt:lpstr>
      <vt:lpstr>LDNM</vt:lpstr>
      <vt:lpstr>ClaimKeyCodes</vt:lpstr>
      <vt:lpstr>Change History</vt:lpstr>
      <vt:lpstr>Data</vt:lpstr>
      <vt:lpstr>'Cover sheet'!Druckbereich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Matzanke, Christian</dc:creator>
  <cp:lastModifiedBy>Matzanke, Christian</cp:lastModifiedBy>
  <dcterms:created xsi:type="dcterms:W3CDTF">2024-06-24T12:22:29Z</dcterms:created>
  <dcterms:modified xsi:type="dcterms:W3CDTF">2024-11-25T14:49:25Z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0x01010014420579C60B884B8452449C99371B8F</vt:lpwstr>
  </property>
</Properties>
</file>